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backupFile="1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rbfgovfj.sharepoint.com/sites/domesticmarkets/Shared Documents/Domestic Markets/Registry/Tables/Returns/Monthly/Bond Pricelist/2025-2026/Final_Formatted/04 November/"/>
    </mc:Choice>
  </mc:AlternateContent>
  <xr:revisionPtr revIDLastSave="117" documentId="8_{737552E9-D3D4-418B-8739-291DD80DAEE3}" xr6:coauthVersionLast="47" xr6:coauthVersionMax="47" xr10:uidLastSave="{0C4F6286-3354-485E-8A66-76EF794CBF91}"/>
  <bookViews>
    <workbookView xWindow="28690" yWindow="2860" windowWidth="23260" windowHeight="12460" activeTab="7" xr2:uid="{00000000-000D-0000-FFFF-FFFF00000000}"/>
  </bookViews>
  <sheets>
    <sheet name="FDB" sheetId="3" r:id="rId1"/>
    <sheet name="HA" sheetId="5" r:id="rId2"/>
    <sheet name="FDL" sheetId="2" r:id="rId3"/>
    <sheet name="FIB" sheetId="15" r:id="rId4"/>
    <sheet name="FGB" sheetId="20" r:id="rId5"/>
    <sheet name="TBills" sheetId="17" r:id="rId6"/>
    <sheet name="COVID-19RB" sheetId="22" r:id="rId7"/>
    <sheet name="FSBB" sheetId="23" r:id="rId8"/>
  </sheets>
  <definedNames>
    <definedName name="_Day182" localSheetId="6">#REF!</definedName>
    <definedName name="_Day182" localSheetId="4">#REF!</definedName>
    <definedName name="_Day182" localSheetId="3">#REF!</definedName>
    <definedName name="_Day182">#REF!</definedName>
    <definedName name="_Day245" localSheetId="6">#REF!</definedName>
    <definedName name="_Day245" localSheetId="4">#REF!</definedName>
    <definedName name="_Day245" localSheetId="3">#REF!</definedName>
    <definedName name="_Day245">#REF!</definedName>
    <definedName name="_Day28" localSheetId="6">#REF!</definedName>
    <definedName name="_Day28" localSheetId="4">#REF!</definedName>
    <definedName name="_Day28" localSheetId="3">#REF!</definedName>
    <definedName name="_Day28">#REF!</definedName>
    <definedName name="_Day91" localSheetId="6">#REF!</definedName>
    <definedName name="_Day91" localSheetId="4">#REF!</definedName>
    <definedName name="_Day91" localSheetId="3">#REF!</definedName>
    <definedName name="_Day91">#REF!</definedName>
    <definedName name="_xlnm._FilterDatabase" localSheetId="6" hidden="1">'COVID-19RB'!$B$7:$J$7</definedName>
    <definedName name="_xlnm._FilterDatabase" localSheetId="0" hidden="1">FDB!$A$6:$I$21</definedName>
    <definedName name="_xlnm._FilterDatabase" localSheetId="2" hidden="1">FDL!$A$6:$I$99</definedName>
    <definedName name="_xlnm._FilterDatabase" localSheetId="4" hidden="1">FGB!$B$7:$J$7</definedName>
    <definedName name="_xlnm._FilterDatabase" localSheetId="3" hidden="1">FIB!$A$6:$I$223</definedName>
    <definedName name="_xlnm._FilterDatabase" localSheetId="5" hidden="1">TBills!$A$6:$G$9</definedName>
    <definedName name="_St1" localSheetId="6">#REF!</definedName>
    <definedName name="_St1" localSheetId="4">#REF!</definedName>
    <definedName name="_St1">#REF!</definedName>
    <definedName name="_St10" localSheetId="6">#REF!</definedName>
    <definedName name="_St10" localSheetId="4">#REF!</definedName>
    <definedName name="_St10">#REF!</definedName>
    <definedName name="_St11" localSheetId="6">#REF!</definedName>
    <definedName name="_St11" localSheetId="4">#REF!</definedName>
    <definedName name="_St11">#REF!</definedName>
    <definedName name="_St12" localSheetId="6">#REF!</definedName>
    <definedName name="_St12" localSheetId="4">#REF!</definedName>
    <definedName name="_St12">#REF!</definedName>
    <definedName name="_St13" localSheetId="6">#REF!</definedName>
    <definedName name="_St13" localSheetId="4">#REF!</definedName>
    <definedName name="_St13">#REF!</definedName>
    <definedName name="_St14" localSheetId="6">#REF!</definedName>
    <definedName name="_St14" localSheetId="4">#REF!</definedName>
    <definedName name="_St14">#REF!</definedName>
    <definedName name="_St15" localSheetId="6">#REF!</definedName>
    <definedName name="_St15" localSheetId="4">#REF!</definedName>
    <definedName name="_St15">#REF!</definedName>
    <definedName name="_St16" localSheetId="6">#REF!</definedName>
    <definedName name="_St16" localSheetId="4">#REF!</definedName>
    <definedName name="_St16">#REF!</definedName>
    <definedName name="_St17" localSheetId="6">#REF!</definedName>
    <definedName name="_St17" localSheetId="4">#REF!</definedName>
    <definedName name="_St17">#REF!</definedName>
    <definedName name="_St18" localSheetId="6">#REF!</definedName>
    <definedName name="_St18" localSheetId="4">#REF!</definedName>
    <definedName name="_St18">#REF!</definedName>
    <definedName name="_St19" localSheetId="6">#REF!</definedName>
    <definedName name="_St19" localSheetId="4">#REF!</definedName>
    <definedName name="_St19">#REF!</definedName>
    <definedName name="_St2" localSheetId="6">#REF!</definedName>
    <definedName name="_St2" localSheetId="4">#REF!</definedName>
    <definedName name="_St2">#REF!</definedName>
    <definedName name="_St20" localSheetId="6">#REF!</definedName>
    <definedName name="_St20" localSheetId="4">#REF!</definedName>
    <definedName name="_St20">#REF!</definedName>
    <definedName name="_St21" localSheetId="6">#REF!</definedName>
    <definedName name="_St21" localSheetId="4">#REF!</definedName>
    <definedName name="_St21">#REF!</definedName>
    <definedName name="_St22" localSheetId="6">#REF!</definedName>
    <definedName name="_St22" localSheetId="4">#REF!</definedName>
    <definedName name="_St22">#REF!</definedName>
    <definedName name="_St23" localSheetId="6">#REF!</definedName>
    <definedName name="_St23" localSheetId="4">#REF!</definedName>
    <definedName name="_St23">#REF!</definedName>
    <definedName name="_St24" localSheetId="6">#REF!</definedName>
    <definedName name="_St24" localSheetId="4">#REF!</definedName>
    <definedName name="_St24">#REF!</definedName>
    <definedName name="_St25" localSheetId="6">#REF!</definedName>
    <definedName name="_St25" localSheetId="4">#REF!</definedName>
    <definedName name="_St25">#REF!</definedName>
    <definedName name="_St26" localSheetId="6">#REF!</definedName>
    <definedName name="_St26" localSheetId="4">#REF!</definedName>
    <definedName name="_St26">#REF!</definedName>
    <definedName name="_St27" localSheetId="6">#REF!</definedName>
    <definedName name="_St27" localSheetId="4">#REF!</definedName>
    <definedName name="_St27">#REF!</definedName>
    <definedName name="_St28" localSheetId="6">#REF!</definedName>
    <definedName name="_St28" localSheetId="4">#REF!</definedName>
    <definedName name="_St28">#REF!</definedName>
    <definedName name="_St29" localSheetId="6">#REF!</definedName>
    <definedName name="_St29" localSheetId="4">#REF!</definedName>
    <definedName name="_St29">#REF!</definedName>
    <definedName name="_St3" localSheetId="6">#REF!</definedName>
    <definedName name="_St3" localSheetId="4">#REF!</definedName>
    <definedName name="_St3">#REF!</definedName>
    <definedName name="_St30" localSheetId="6">#REF!</definedName>
    <definedName name="_St30" localSheetId="4">#REF!</definedName>
    <definedName name="_St30">#REF!</definedName>
    <definedName name="_St4" localSheetId="6">#REF!</definedName>
    <definedName name="_St4" localSheetId="4">#REF!</definedName>
    <definedName name="_St4">#REF!</definedName>
    <definedName name="_St5" localSheetId="6">#REF!</definedName>
    <definedName name="_St5" localSheetId="4">#REF!</definedName>
    <definedName name="_St5">#REF!</definedName>
    <definedName name="_St6" localSheetId="6">#REF!</definedName>
    <definedName name="_St6" localSheetId="4">#REF!</definedName>
    <definedName name="_St6">#REF!</definedName>
    <definedName name="_St7" localSheetId="6">#REF!</definedName>
    <definedName name="_St7" localSheetId="4">#REF!</definedName>
    <definedName name="_St7">#REF!</definedName>
    <definedName name="_St8" localSheetId="6">#REF!</definedName>
    <definedName name="_St8" localSheetId="4">#REF!</definedName>
    <definedName name="_St8">#REF!</definedName>
    <definedName name="_St9" localSheetId="6">#REF!</definedName>
    <definedName name="_St9" localSheetId="4">#REF!</definedName>
    <definedName name="_St9">#REF!</definedName>
    <definedName name="_Yr1">#REF!</definedName>
    <definedName name="_Yr10">#REF!</definedName>
    <definedName name="_Yr11">#REF!</definedName>
    <definedName name="_Yr12">#REF!</definedName>
    <definedName name="_Yr13">#REF!</definedName>
    <definedName name="_Yr14">#REF!</definedName>
    <definedName name="_Yr15">#REF!</definedName>
    <definedName name="_Yr16">#REF!</definedName>
    <definedName name="_Yr17">#REF!</definedName>
    <definedName name="_Yr18">#REF!</definedName>
    <definedName name="_Yr19">#REF!</definedName>
    <definedName name="_Yr2">#REF!</definedName>
    <definedName name="_Yr20">#REF!</definedName>
    <definedName name="_Yr21">#REF!</definedName>
    <definedName name="_Yr22">#REF!</definedName>
    <definedName name="_Yr23">#REF!</definedName>
    <definedName name="_Yr24">#REF!</definedName>
    <definedName name="_Yr25">#REF!</definedName>
    <definedName name="_Yr26">#REF!</definedName>
    <definedName name="_Yr27">#REF!</definedName>
    <definedName name="_Yr28">#REF!</definedName>
    <definedName name="_Yr29">#REF!</definedName>
    <definedName name="_Yr3">#REF!</definedName>
    <definedName name="_Yr30">#REF!</definedName>
    <definedName name="_Yr4">#REF!</definedName>
    <definedName name="_Yr5">#REF!</definedName>
    <definedName name="_Yr6">#REF!</definedName>
    <definedName name="_Yr7">#REF!</definedName>
    <definedName name="_Yr8">#REF!</definedName>
    <definedName name="_Yr9">#REF!</definedName>
    <definedName name="CRB">#REF!</definedName>
    <definedName name="fdfdf">#REF!</definedName>
    <definedName name="mdmdmd">#REF!</definedName>
    <definedName name="_xlnm.Print_Area" localSheetId="6">'COVID-19RB'!$B$1:$J$17</definedName>
    <definedName name="_xlnm.Print_Area" localSheetId="0">FDB!$B$1:$I$53</definedName>
    <definedName name="_xlnm.Print_Area" localSheetId="2">FDL!$B$1:$J$109</definedName>
    <definedName name="_xlnm.Print_Area" localSheetId="4">FGB!$B$1:$J$16</definedName>
    <definedName name="_xlnm.Print_Area" localSheetId="3">FIB!$A$1:$I$230</definedName>
    <definedName name="_xlnm.Print_Area" localSheetId="1">HA!$B$1:$I$22</definedName>
    <definedName name="_xlnm.Print_Titles" localSheetId="6">'COVID-19RB'!$1:$8</definedName>
    <definedName name="_xlnm.Print_Titles" localSheetId="2">FDL!$1:$8</definedName>
    <definedName name="_xlnm.Print_Titles" localSheetId="4">FGB!$1:$8</definedName>
    <definedName name="_xlnm.Print_Titles" localSheetId="3">FIB!$1:$8</definedName>
    <definedName name="_xlnm.Print_Titles" localSheetId="1">HA!$1:$8</definedName>
    <definedName name="Response">#REF!</definedName>
    <definedName name="ValueDate" localSheetId="6">'COVID-19RB'!$C$2</definedName>
    <definedName name="ValueDate" localSheetId="4">FGB!$C$2</definedName>
    <definedName name="ValueDate" localSheetId="3">FIB!$C$2</definedName>
    <definedName name="ValueDate">FDL!$C$2</definedName>
    <definedName name="ValueDateFBC" localSheetId="6">#REF!</definedName>
    <definedName name="ValueDateFBC" localSheetId="4">#REF!</definedName>
    <definedName name="ValueDateFBC">#REF!</definedName>
    <definedName name="ValueDateFDB">FDB!$C$2</definedName>
    <definedName name="ValueDateFEA">#REF!</definedName>
    <definedName name="ValueDateFSC" localSheetId="6">#REF!</definedName>
    <definedName name="ValueDateFSC" localSheetId="4">#REF!</definedName>
    <definedName name="ValueDateFSC">#REF!</definedName>
    <definedName name="ValueDateHA">HA!$C$2</definedName>
    <definedName name="ValueDatePAF" localSheetId="6">#REF!</definedName>
    <definedName name="ValueDatePAF" localSheetId="4">#REF!</definedName>
    <definedName name="ValueDatePAF">#REF!</definedName>
    <definedName name="ValueDateRRL" localSheetId="6">#REF!</definedName>
    <definedName name="ValueDateRRL" localSheetId="4">#REF!</definedName>
    <definedName name="ValueDateRRL" localSheetId="3">#REF!</definedName>
    <definedName name="ValueDateRRL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17" l="1"/>
  <c r="C2" i="15" l="1"/>
  <c r="B186" i="15" l="1"/>
  <c r="B168" i="15" l="1"/>
  <c r="B167" i="15" l="1"/>
  <c r="B166" i="15" l="1"/>
  <c r="B165" i="15"/>
  <c r="B164" i="15"/>
  <c r="C2" i="23"/>
  <c r="B163" i="15" l="1"/>
  <c r="B160" i="15" l="1"/>
  <c r="B162" i="15" l="1"/>
  <c r="B159" i="15"/>
  <c r="B158" i="15"/>
  <c r="B157" i="15"/>
  <c r="B156" i="15" l="1"/>
  <c r="B155" i="15"/>
  <c r="B153" i="15" l="1"/>
  <c r="B142" i="15" l="1"/>
  <c r="B152" i="15" l="1"/>
  <c r="B151" i="15"/>
  <c r="B150" i="15"/>
  <c r="B140" i="15" l="1"/>
  <c r="B121" i="15"/>
  <c r="B114" i="15" l="1"/>
  <c r="B139" i="15"/>
  <c r="B149" i="15" l="1"/>
  <c r="B138" i="15" l="1"/>
  <c r="B98" i="15" l="1"/>
  <c r="C2" i="20" l="1"/>
  <c r="C2" i="5"/>
  <c r="B148" i="15" l="1"/>
  <c r="B90" i="15" l="1"/>
  <c r="B89" i="15"/>
  <c r="B137" i="15" l="1"/>
  <c r="B147" i="15" l="1"/>
  <c r="B136" i="15" l="1"/>
  <c r="B146" i="15" l="1"/>
  <c r="B135" i="15" l="1"/>
  <c r="B82" i="15" l="1"/>
  <c r="B145" i="15" l="1"/>
  <c r="B78" i="15" l="1"/>
  <c r="B134" i="15"/>
  <c r="B133" i="15"/>
  <c r="B144" i="15" l="1"/>
  <c r="B143" i="15" l="1"/>
  <c r="B131" i="15" l="1"/>
  <c r="B68" i="15" l="1"/>
  <c r="B132" i="15"/>
  <c r="B9" i="20" l="1"/>
  <c r="B141" i="15" l="1"/>
  <c r="B52" i="15" l="1"/>
  <c r="B130" i="15"/>
  <c r="C2" i="2" l="1"/>
  <c r="C2" i="22" l="1"/>
</calcChain>
</file>

<file path=xl/sharedStrings.xml><?xml version="1.0" encoding="utf-8"?>
<sst xmlns="http://schemas.openxmlformats.org/spreadsheetml/2006/main" count="565" uniqueCount="355">
  <si>
    <t>Indicative Prices Quoted by the Reserve Bank of Fiji Based on Recent Tender Results</t>
  </si>
  <si>
    <t>Quotation Date:</t>
  </si>
  <si>
    <t>FIJI DEVELOPMENT BANK REGISTERED BONDS</t>
  </si>
  <si>
    <t>ISIN</t>
  </si>
  <si>
    <t>Nominal</t>
  </si>
  <si>
    <t>Coupon</t>
  </si>
  <si>
    <t>Issue</t>
  </si>
  <si>
    <t>Maturity</t>
  </si>
  <si>
    <t xml:space="preserve">Last Coupon </t>
  </si>
  <si>
    <t>Next Coupon</t>
  </si>
  <si>
    <t>Yield to</t>
  </si>
  <si>
    <t>Price per</t>
  </si>
  <si>
    <t>Value($)</t>
  </si>
  <si>
    <t>rate</t>
  </si>
  <si>
    <t>Date</t>
  </si>
  <si>
    <t>FJ0597998485</t>
  </si>
  <si>
    <t>FJ1126036680</t>
  </si>
  <si>
    <t>FJ1153469788</t>
  </si>
  <si>
    <t>FJ0574991933</t>
  </si>
  <si>
    <t>FJ1388714578</t>
  </si>
  <si>
    <t>FJ1401744503</t>
  </si>
  <si>
    <t>FJ1407555895</t>
  </si>
  <si>
    <t>FJ1412603409</t>
  </si>
  <si>
    <t>FJ1423030923</t>
  </si>
  <si>
    <t>FJ1423030931</t>
  </si>
  <si>
    <t>FJ1423030949</t>
  </si>
  <si>
    <t>FJ1435006614</t>
  </si>
  <si>
    <t>FJ1438219289</t>
  </si>
  <si>
    <t>FJ1445342215</t>
  </si>
  <si>
    <t>FJ1452394000</t>
  </si>
  <si>
    <t>FJ1452394026</t>
  </si>
  <si>
    <t>FJ1452394034</t>
  </si>
  <si>
    <t>FJ1476769997</t>
  </si>
  <si>
    <t>FJ1476770003</t>
  </si>
  <si>
    <t>FJ1476770011</t>
  </si>
  <si>
    <t xml:space="preserve"> FJ1484318902</t>
  </si>
  <si>
    <t xml:space="preserve"> FJ1484318910</t>
  </si>
  <si>
    <t xml:space="preserve"> FJ1484318928</t>
  </si>
  <si>
    <t>FJ1484318936</t>
  </si>
  <si>
    <t>FJ1484318951</t>
  </si>
  <si>
    <t xml:space="preserve">1.  The above bond prices are indicative only.  The Reserve Bank of Fiji accepts no liability for any errors, </t>
  </si>
  <si>
    <t xml:space="preserve">     whether caused by negligence or otherwise, or for any losses, however caused, sustained by any person </t>
  </si>
  <si>
    <t xml:space="preserve">     that relies on these prices</t>
  </si>
  <si>
    <t xml:space="preserve">2.  These prices do not include accrued interest.  </t>
  </si>
  <si>
    <t>3.  All the above bonds are government-guaranteed.</t>
  </si>
  <si>
    <t>4.  Enquiries for purchases and sales may be directed to South Pacific Stock Exchange</t>
  </si>
  <si>
    <t xml:space="preserve">    G P O Box 11689, Suva, Phone 330-4130.</t>
  </si>
  <si>
    <t>HOUSING AUTHORITY REGISTERED BONDS</t>
  </si>
  <si>
    <t>Rate</t>
  </si>
  <si>
    <t>FJ0587571888</t>
  </si>
  <si>
    <t>FJ1482609252</t>
  </si>
  <si>
    <t>FJ1482609260</t>
  </si>
  <si>
    <t xml:space="preserve">     whether caused by negligence or otherwise, or for any losses, however caused, sustained by any </t>
  </si>
  <si>
    <t xml:space="preserve">     person that relies on these prices.</t>
  </si>
  <si>
    <t xml:space="preserve">     G P O Box 11689 Suva, Phone 330-4130.</t>
  </si>
  <si>
    <t>Yield</t>
  </si>
  <si>
    <t>FIJI GOVERNMENT REGISTERED STOCKS</t>
  </si>
  <si>
    <t>Value ($)</t>
  </si>
  <si>
    <t>FJ0448056962</t>
  </si>
  <si>
    <t>FJ0448056970</t>
  </si>
  <si>
    <t>FJ0448056988</t>
  </si>
  <si>
    <t>FJ0448056996</t>
  </si>
  <si>
    <t>FJ0448057002</t>
  </si>
  <si>
    <t>FJ0448057010</t>
  </si>
  <si>
    <t>FJ0448057028</t>
  </si>
  <si>
    <t>FJ0448057036</t>
  </si>
  <si>
    <t>FJ0448057044</t>
  </si>
  <si>
    <t>FJ0448057051</t>
  </si>
  <si>
    <t>FJ0448057069</t>
  </si>
  <si>
    <t>FJ0448057077</t>
  </si>
  <si>
    <t>FJ0448057085</t>
  </si>
  <si>
    <t>FJ0448057093</t>
  </si>
  <si>
    <t>FJ0448057101</t>
  </si>
  <si>
    <t>FJ0448057119</t>
  </si>
  <si>
    <t>FJ0448057127</t>
  </si>
  <si>
    <t>FJ0448057135</t>
  </si>
  <si>
    <t>FJ0448057143</t>
  </si>
  <si>
    <t>FJ0448057150</t>
  </si>
  <si>
    <t>FJ0448057168</t>
  </si>
  <si>
    <t>FJ0448057176</t>
  </si>
  <si>
    <t>FJ0448057184</t>
  </si>
  <si>
    <t>FJ0448057192</t>
  </si>
  <si>
    <t>FJ0448057200</t>
  </si>
  <si>
    <t>FJ0448057218</t>
  </si>
  <si>
    <t>FJ0448057226</t>
  </si>
  <si>
    <t>FJ0448057234</t>
  </si>
  <si>
    <t>FJ0448057242</t>
  </si>
  <si>
    <t>FJ0448057259</t>
  </si>
  <si>
    <t>FJ0448057267</t>
  </si>
  <si>
    <t>FJ0448057275</t>
  </si>
  <si>
    <t>FJ0448057283</t>
  </si>
  <si>
    <t>FJ0448057291</t>
  </si>
  <si>
    <t>FJ0448057309</t>
  </si>
  <si>
    <t>FJ0448057317</t>
  </si>
  <si>
    <t>FJ0448057325</t>
  </si>
  <si>
    <t>FJ0448057333</t>
  </si>
  <si>
    <t>FJ0448057341</t>
  </si>
  <si>
    <t>FJ0448057358</t>
  </si>
  <si>
    <t>FJ0448057366</t>
  </si>
  <si>
    <t>FJ0448057374</t>
  </si>
  <si>
    <t>FJ0448057382</t>
  </si>
  <si>
    <t>FJ0448057390</t>
  </si>
  <si>
    <t>FJ0448057408</t>
  </si>
  <si>
    <t>FJ0448057416</t>
  </si>
  <si>
    <t>FJ0448057424</t>
  </si>
  <si>
    <t>FJ0448057432</t>
  </si>
  <si>
    <t>FJ0448057440</t>
  </si>
  <si>
    <t>FJ0448057457</t>
  </si>
  <si>
    <t>FJ0448057465</t>
  </si>
  <si>
    <t>FJ0448057473</t>
  </si>
  <si>
    <t>FJ0448057481</t>
  </si>
  <si>
    <t>FJ0448057499</t>
  </si>
  <si>
    <t>FJ0448057507</t>
  </si>
  <si>
    <t>FJ0448057515</t>
  </si>
  <si>
    <t>FJ0448057523</t>
  </si>
  <si>
    <t>FJ0448057531</t>
  </si>
  <si>
    <t>FJ0448057549</t>
  </si>
  <si>
    <t>FJ0448057556</t>
  </si>
  <si>
    <t>FJ0448057564</t>
  </si>
  <si>
    <t>FJ0448057572</t>
  </si>
  <si>
    <t>FJ0448057580</t>
  </si>
  <si>
    <t>FJ0448057598</t>
  </si>
  <si>
    <t>FJ0448057606</t>
  </si>
  <si>
    <t>FJ0448057614</t>
  </si>
  <si>
    <t>FJ0448057622</t>
  </si>
  <si>
    <t>FJ0448057630</t>
  </si>
  <si>
    <t>FJ0448057648</t>
  </si>
  <si>
    <t>FJ0448057655</t>
  </si>
  <si>
    <t>FJ0448057663</t>
  </si>
  <si>
    <t>FJ0448057671</t>
  </si>
  <si>
    <t>FJ0448057689</t>
  </si>
  <si>
    <t>FJ0448057697</t>
  </si>
  <si>
    <t>FJ0448057705</t>
  </si>
  <si>
    <t>FJ0448057713</t>
  </si>
  <si>
    <t>FJ0448057721</t>
  </si>
  <si>
    <t>FJ0448057739</t>
  </si>
  <si>
    <t>FJ0448057747</t>
  </si>
  <si>
    <t>FJ0448057754</t>
  </si>
  <si>
    <t>FJ0448057762</t>
  </si>
  <si>
    <t>FJ0448057770</t>
  </si>
  <si>
    <t>FJ0448057788</t>
  </si>
  <si>
    <t>FJ0448057796</t>
  </si>
  <si>
    <t>FJ0448057804</t>
  </si>
  <si>
    <t>FJ0448057812</t>
  </si>
  <si>
    <t>FJ0448057820</t>
  </si>
  <si>
    <t>FJ0448057838</t>
  </si>
  <si>
    <t>FJ0448057846</t>
  </si>
  <si>
    <t>FJ0448057853</t>
  </si>
  <si>
    <t>FJ0448057861</t>
  </si>
  <si>
    <t xml:space="preserve">     whether caused by negligence or otherwise, or for any losses, however caused, sustained by </t>
  </si>
  <si>
    <t xml:space="preserve">     any person that relies on these prices.</t>
  </si>
  <si>
    <t>3.  Enquiries for purchases and sales may be directed to South Pacific Stock Exchange</t>
  </si>
  <si>
    <t xml:space="preserve">     G P O Box 11689, Suva, Phone 330-4130.</t>
  </si>
  <si>
    <t>FJ0451142642</t>
  </si>
  <si>
    <t>FJ0451142659</t>
  </si>
  <si>
    <t>FJ0451142667</t>
  </si>
  <si>
    <t>FJ0451142675</t>
  </si>
  <si>
    <t>FJ0451142683</t>
  </si>
  <si>
    <t>FJ0451142691</t>
  </si>
  <si>
    <t>FJ0451142709</t>
  </si>
  <si>
    <t>FJ0451142717</t>
  </si>
  <si>
    <t>FJ0451142725</t>
  </si>
  <si>
    <t>FJ0451142733</t>
  </si>
  <si>
    <t>FJ0451142741</t>
  </si>
  <si>
    <t>15-06-2016</t>
  </si>
  <si>
    <t>FJ0451142758</t>
  </si>
  <si>
    <t>FJ0451142766</t>
  </si>
  <si>
    <t>FJ0451142774</t>
  </si>
  <si>
    <t>FJ0451142782</t>
  </si>
  <si>
    <t>FJ0451142790</t>
  </si>
  <si>
    <t>FJ0451142808</t>
  </si>
  <si>
    <t>FJ0451142816</t>
  </si>
  <si>
    <t>FJ0451142824</t>
  </si>
  <si>
    <t>FJ0451142832</t>
  </si>
  <si>
    <t>FJ0451142840</t>
  </si>
  <si>
    <t>FJ0451142857</t>
  </si>
  <si>
    <t>FJ0451142865</t>
  </si>
  <si>
    <t>FJ0451142873</t>
  </si>
  <si>
    <t>FJ0451142881</t>
  </si>
  <si>
    <t>FJ0451142899</t>
  </si>
  <si>
    <t>FJ0451142907</t>
  </si>
  <si>
    <t>FJ0451142915</t>
  </si>
  <si>
    <t>FJ0451142923</t>
  </si>
  <si>
    <t>FJ0451142931</t>
  </si>
  <si>
    <t>FJ0451142949</t>
  </si>
  <si>
    <t>FJ0451142956</t>
  </si>
  <si>
    <t>FJ0451142964</t>
  </si>
  <si>
    <t>FJ0451142972</t>
  </si>
  <si>
    <t>FJ0451142980</t>
  </si>
  <si>
    <t>FJ0451142998</t>
  </si>
  <si>
    <t>FJ0451143004</t>
  </si>
  <si>
    <t>FJ0451143012</t>
  </si>
  <si>
    <t>FJ0451143020</t>
  </si>
  <si>
    <t>FJ0451143038</t>
  </si>
  <si>
    <t>FJ0451143046</t>
  </si>
  <si>
    <t>FJ0451143053</t>
  </si>
  <si>
    <t>FJ0451143061</t>
  </si>
  <si>
    <t>FJ0451143079</t>
  </si>
  <si>
    <t>FJ0451143087</t>
  </si>
  <si>
    <t>FJ0451143095</t>
  </si>
  <si>
    <t>FJ0451143103</t>
  </si>
  <si>
    <t>FJ0451143111</t>
  </si>
  <si>
    <t>FJ0451143129</t>
  </si>
  <si>
    <t>FJ0451143137</t>
  </si>
  <si>
    <t>FJ0451143145</t>
  </si>
  <si>
    <t>FJ0451143152</t>
  </si>
  <si>
    <t>FJ0451143160</t>
  </si>
  <si>
    <t>FJ0451143178</t>
  </si>
  <si>
    <t>FJ0451143186</t>
  </si>
  <si>
    <t>FJ0451143194</t>
  </si>
  <si>
    <t>FJ0451143202</t>
  </si>
  <si>
    <t>FJ0451143210</t>
  </si>
  <si>
    <t>FJ0451143228</t>
  </si>
  <si>
    <t>FJ0465780734</t>
  </si>
  <si>
    <t>FJ0451143236</t>
  </si>
  <si>
    <t>FJ0451143244</t>
  </si>
  <si>
    <t>FJ0451143251</t>
  </si>
  <si>
    <t>FJ0451143269</t>
  </si>
  <si>
    <t>FJ0451143277</t>
  </si>
  <si>
    <t>FJ0451143285</t>
  </si>
  <si>
    <t>FJ0451143293</t>
  </si>
  <si>
    <t>FJ0451143301</t>
  </si>
  <si>
    <t>FJ0451143319</t>
  </si>
  <si>
    <t>FJ0499317297</t>
  </si>
  <si>
    <t>FJ0451143327</t>
  </si>
  <si>
    <t>FJ0451143335</t>
  </si>
  <si>
    <t>FJ0451143343</t>
  </si>
  <si>
    <t>FJ0533280378</t>
  </si>
  <si>
    <t>FJ0451143350</t>
  </si>
  <si>
    <t>FJ0451143368</t>
  </si>
  <si>
    <t>FJ0451143376</t>
  </si>
  <si>
    <t>FJ0451143384</t>
  </si>
  <si>
    <t>FJ0451143392</t>
  </si>
  <si>
    <t>FJ0451143400</t>
  </si>
  <si>
    <t>FJ0451143418</t>
  </si>
  <si>
    <t>FJ0569847009</t>
  </si>
  <si>
    <t>FJ0451143426</t>
  </si>
  <si>
    <t>FJ0451143434</t>
  </si>
  <si>
    <t>FJ0451143442</t>
  </si>
  <si>
    <t>FJ0451143459</t>
  </si>
  <si>
    <t>FJ0591663762</t>
  </si>
  <si>
    <t>FJ0451143467</t>
  </si>
  <si>
    <t>FJ0451143475</t>
  </si>
  <si>
    <t>FJ0451143483</t>
  </si>
  <si>
    <t>FJ0597998444</t>
  </si>
  <si>
    <t>FJ0451143491</t>
  </si>
  <si>
    <t>FJ0451143509</t>
  </si>
  <si>
    <t>FJ0451143517</t>
  </si>
  <si>
    <t>FJ0451143525</t>
  </si>
  <si>
    <t>FJ0451143533</t>
  </si>
  <si>
    <t>FJ0451143541</t>
  </si>
  <si>
    <t>FJ0451143558</t>
  </si>
  <si>
    <t>FJ0451143566</t>
  </si>
  <si>
    <t>FJ0451143574</t>
  </si>
  <si>
    <t>FJ0451143582</t>
  </si>
  <si>
    <t>FJ0451143590</t>
  </si>
  <si>
    <t>FJ0451143608</t>
  </si>
  <si>
    <t>FJ0451143616</t>
  </si>
  <si>
    <t>FJ0451143624</t>
  </si>
  <si>
    <t>FJ1132317769</t>
  </si>
  <si>
    <t>FJ0451143632</t>
  </si>
  <si>
    <t>FJ0451143640</t>
  </si>
  <si>
    <t>FJ0451143657</t>
  </si>
  <si>
    <t>FJ0451143665</t>
  </si>
  <si>
    <t>FJ0451143673</t>
  </si>
  <si>
    <t>FJ0451143681</t>
  </si>
  <si>
    <t>FJ1149140014</t>
  </si>
  <si>
    <t>FJ0451143699</t>
  </si>
  <si>
    <t>FJ0451143707</t>
  </si>
  <si>
    <t>FJ0451143715</t>
  </si>
  <si>
    <t>FJ0451143723</t>
  </si>
  <si>
    <t>FJ0451143731</t>
  </si>
  <si>
    <t>FJ0451143749</t>
  </si>
  <si>
    <t>FJ0451143756</t>
  </si>
  <si>
    <t>FJ1212184238</t>
  </si>
  <si>
    <t>-</t>
  </si>
  <si>
    <t>FJ0451143764</t>
  </si>
  <si>
    <t>FJ0451143772</t>
  </si>
  <si>
    <t>FJ0465780726</t>
  </si>
  <si>
    <t>FJ0468583051</t>
  </si>
  <si>
    <t>FJ0499317305</t>
  </si>
  <si>
    <t>FJ0533280386</t>
  </si>
  <si>
    <t>FJ0545753651</t>
  </si>
  <si>
    <t>FJ0569847017</t>
  </si>
  <si>
    <t>FJ0591663770</t>
  </si>
  <si>
    <t>FJ1132317777</t>
  </si>
  <si>
    <t>FJ1149140022</t>
  </si>
  <si>
    <t>FJ0451143780</t>
  </si>
  <si>
    <t>FJ1212184246</t>
  </si>
  <si>
    <t>FJ0451143798</t>
  </si>
  <si>
    <t>FJ0494294301</t>
  </si>
  <si>
    <t>FJ0499317313</t>
  </si>
  <si>
    <t>FJ0533280394</t>
  </si>
  <si>
    <t>FJ0545753669</t>
  </si>
  <si>
    <t>FJ0567126984</t>
  </si>
  <si>
    <t>FJ0591663788</t>
  </si>
  <si>
    <t>FJ1132317785</t>
  </si>
  <si>
    <t>FJ1149140030</t>
  </si>
  <si>
    <t>FJ1173867698</t>
  </si>
  <si>
    <t>FJ1212184253</t>
  </si>
  <si>
    <t>FJ1227060340</t>
  </si>
  <si>
    <t>FJ1227060357</t>
  </si>
  <si>
    <t>FJ1227060365</t>
  </si>
  <si>
    <t>FJ1246547244</t>
  </si>
  <si>
    <t>FJ1246547251</t>
  </si>
  <si>
    <t>FJ1246547269</t>
  </si>
  <si>
    <t>FJ1266452655</t>
  </si>
  <si>
    <t>FJ1266452663</t>
  </si>
  <si>
    <t>FJ1266452671</t>
  </si>
  <si>
    <t>FJ1266452689</t>
  </si>
  <si>
    <t>FJ1287855480</t>
  </si>
  <si>
    <t>FJ1307654327</t>
  </si>
  <si>
    <t>FJ1307654335</t>
  </si>
  <si>
    <t>FJ1307654343</t>
  </si>
  <si>
    <t>FJ1328060173</t>
  </si>
  <si>
    <t>FJ1328060140</t>
  </si>
  <si>
    <t>FJ1349205625</t>
  </si>
  <si>
    <t>FJ1371002650</t>
  </si>
  <si>
    <t>FJ1371002684</t>
  </si>
  <si>
    <t>FJ1394582530</t>
  </si>
  <si>
    <t>FJ1394582522</t>
  </si>
  <si>
    <t>FJ1418091310</t>
  </si>
  <si>
    <t>FJ1447684481</t>
  </si>
  <si>
    <t>FJ1474677788</t>
  </si>
  <si>
    <t>FJ1479311938</t>
  </si>
  <si>
    <t>FIJI GOVERNMENT GREEN BONDS</t>
  </si>
  <si>
    <t>FJ0406990632</t>
  </si>
  <si>
    <t>FIJI GOVERNMENT TREASURY BILLS</t>
  </si>
  <si>
    <t>Issue Date</t>
  </si>
  <si>
    <t>FJ1403212715</t>
  </si>
  <si>
    <t>FJ1414872275</t>
  </si>
  <si>
    <t>FJ1420550063</t>
  </si>
  <si>
    <t>FJ1443264163</t>
  </si>
  <si>
    <t>FJ1447684473</t>
  </si>
  <si>
    <t>FJ1474677747</t>
  </si>
  <si>
    <t>FJ1483138137</t>
  </si>
  <si>
    <t>FJ1483138145</t>
  </si>
  <si>
    <t xml:space="preserve">1.  The above T-Bills prices are indicative only.  The Reserve Bank of Fiji accepts no liability for any errors, </t>
  </si>
  <si>
    <t>FIJI GOVERNMENT COVID-19 RESPONSE BOND</t>
  </si>
  <si>
    <t>FJ0540566363</t>
  </si>
  <si>
    <t>FJ0540566371</t>
  </si>
  <si>
    <t>FIJI SOVEREIGN BLUE BOND</t>
  </si>
  <si>
    <t>FJ1305037426</t>
  </si>
  <si>
    <t>FJ1305037434</t>
  </si>
  <si>
    <t xml:space="preserve"> FJ1479311938</t>
  </si>
  <si>
    <t>FJ1497602862</t>
  </si>
  <si>
    <t>FJ1497602870</t>
  </si>
  <si>
    <t>FJ1497602888</t>
  </si>
  <si>
    <t>FJ1497161356</t>
  </si>
  <si>
    <t>FJ1508520525</t>
  </si>
  <si>
    <t>FJ1508520533</t>
  </si>
  <si>
    <t>FJ1508520541</t>
  </si>
  <si>
    <t>FJ1508520558</t>
  </si>
  <si>
    <t>FJ1508520574</t>
  </si>
  <si>
    <t>FJ1479311920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</si>
</sst>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7" formatCode="dd\-mm\-yyyy"/>
    <numFmt numFmtId="168" formatCode="_(* #,##0.000_);_(* \(#,##0.000\);_(* &quot;-&quot;??_);_(@_)"/>
    <numFmt numFmtId="171" formatCode="&quot;Print Date:&quot;\ dd\ mmmm\,\ yyyy\ h:mm\a\.m\./\p\.m\."/>
    <numFmt numFmtId="172" formatCode="dd\-mmm\-yyyy"/>
    <numFmt numFmtId="173" formatCode="_(* #,##0_);_(* \(#,##0\);_(* &quot;-&quot;??_);_(@_)"/>
    <numFmt numFmtId="174" formatCode="_(* #,##0.0000_);_(* \(#,##0.0000\);_(* &quot;-&quot;??_);_(@_)"/>
    <numFmt numFmtId="177" formatCode="_-* #,##0.000_-;\-* #,##0.000_-;_-* &quot;-&quot;??_-;_-@_-"/>
    <numFmt numFmtId="178" formatCode="_-* #,##0.0000_-;\-* #,##0.0000_-;_-* &quot;-&quot;????_-;_-@_-"/>
  </numFmts>
  <fonts count="1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i/>
      <sz val="8"/>
      <name val="Arial"/>
      <family val="2"/>
    </font>
    <font>
      <b/>
      <i/>
      <sz val="10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theme="5" tint="-0.249977111117893"/>
      <name val="Arial"/>
      <family val="2"/>
    </font>
    <font>
      <b/>
      <sz val="10"/>
      <color indexed="16"/>
      <name val="Arial"/>
      <family val="2"/>
    </font>
    <font>
      <b/>
      <sz val="10"/>
      <color theme="5" tint="-0.49998474074526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02">
    <xf numFmtId="0" fontId="0" fillId="0" borderId="0" xfId="0"/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0" fontId="9" fillId="0" borderId="0" xfId="0" applyFont="1"/>
    <xf numFmtId="171" fontId="9" fillId="0" borderId="0" xfId="0" applyNumberFormat="1" applyFont="1" applyAlignment="1">
      <alignment horizontal="left"/>
    </xf>
    <xf numFmtId="171" fontId="9" fillId="0" borderId="0" xfId="0" applyNumberFormat="1" applyFont="1" applyAlignment="1">
      <alignment horizontal="right"/>
    </xf>
    <xf numFmtId="0" fontId="9" fillId="0" borderId="0" xfId="0" applyFont="1" applyAlignment="1">
      <alignment horizontal="right"/>
    </xf>
    <xf numFmtId="168" fontId="0" fillId="0" borderId="0" xfId="0" applyNumberFormat="1" applyAlignment="1">
      <alignment horizontal="center"/>
    </xf>
    <xf numFmtId="0" fontId="4" fillId="0" borderId="7" xfId="0" applyFont="1" applyBorder="1"/>
    <xf numFmtId="167" fontId="5" fillId="2" borderId="0" xfId="0" applyNumberFormat="1" applyFont="1" applyFill="1" applyAlignment="1">
      <alignment horizontal="center"/>
    </xf>
    <xf numFmtId="0" fontId="3" fillId="0" borderId="0" xfId="0" applyFont="1"/>
    <xf numFmtId="0" fontId="11" fillId="3" borderId="4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center"/>
    </xf>
    <xf numFmtId="0" fontId="11" fillId="3" borderId="2" xfId="0" applyFont="1" applyFill="1" applyBorder="1" applyAlignment="1">
      <alignment horizontal="center"/>
    </xf>
    <xf numFmtId="168" fontId="11" fillId="3" borderId="2" xfId="0" applyNumberFormat="1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3" xfId="0" applyFont="1" applyFill="1" applyBorder="1" applyAlignment="1">
      <alignment horizontal="center"/>
    </xf>
    <xf numFmtId="1" fontId="11" fillId="3" borderId="3" xfId="0" applyNumberFormat="1" applyFont="1" applyFill="1" applyBorder="1" applyAlignment="1">
      <alignment horizontal="center"/>
    </xf>
    <xf numFmtId="10" fontId="3" fillId="4" borderId="5" xfId="3" applyNumberFormat="1" applyFont="1" applyFill="1" applyBorder="1" applyAlignment="1">
      <alignment horizontal="center"/>
    </xf>
    <xf numFmtId="172" fontId="3" fillId="4" borderId="10" xfId="0" applyNumberFormat="1" applyFont="1" applyFill="1" applyBorder="1"/>
    <xf numFmtId="0" fontId="11" fillId="3" borderId="10" xfId="0" applyFont="1" applyFill="1" applyBorder="1" applyAlignment="1">
      <alignment horizontal="center"/>
    </xf>
    <xf numFmtId="0" fontId="11" fillId="3" borderId="12" xfId="0" applyFont="1" applyFill="1" applyBorder="1" applyAlignment="1">
      <alignment horizontal="center"/>
    </xf>
    <xf numFmtId="173" fontId="3" fillId="4" borderId="1" xfId="1" applyNumberFormat="1" applyFont="1" applyFill="1" applyBorder="1"/>
    <xf numFmtId="168" fontId="11" fillId="3" borderId="13" xfId="0" applyNumberFormat="1" applyFont="1" applyFill="1" applyBorder="1" applyAlignment="1">
      <alignment horizontal="center"/>
    </xf>
    <xf numFmtId="1" fontId="11" fillId="3" borderId="13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0" fontId="3" fillId="4" borderId="1" xfId="3" applyNumberFormat="1" applyFont="1" applyFill="1" applyBorder="1" applyAlignment="1">
      <alignment horizontal="center"/>
    </xf>
    <xf numFmtId="172" fontId="3" fillId="4" borderId="1" xfId="0" applyNumberFormat="1" applyFont="1" applyFill="1" applyBorder="1" applyAlignment="1">
      <alignment horizontal="center"/>
    </xf>
    <xf numFmtId="0" fontId="4" fillId="0" borderId="1" xfId="0" applyFont="1" applyBorder="1"/>
    <xf numFmtId="0" fontId="11" fillId="3" borderId="1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167" fontId="3" fillId="4" borderId="1" xfId="0" applyNumberFormat="1" applyFont="1" applyFill="1" applyBorder="1" applyAlignment="1">
      <alignment horizontal="center"/>
    </xf>
    <xf numFmtId="0" fontId="11" fillId="3" borderId="0" xfId="0" applyFont="1" applyFill="1" applyAlignment="1">
      <alignment horizontal="center"/>
    </xf>
    <xf numFmtId="0" fontId="11" fillId="3" borderId="14" xfId="0" applyFont="1" applyFill="1" applyBorder="1" applyAlignment="1">
      <alignment horizontal="center"/>
    </xf>
    <xf numFmtId="165" fontId="0" fillId="0" borderId="0" xfId="1" applyFont="1" applyAlignment="1">
      <alignment horizontal="center"/>
    </xf>
    <xf numFmtId="10" fontId="3" fillId="4" borderId="3" xfId="3" applyNumberFormat="1" applyFont="1" applyFill="1" applyBorder="1" applyAlignment="1">
      <alignment horizontal="center"/>
    </xf>
    <xf numFmtId="178" fontId="3" fillId="0" borderId="0" xfId="0" applyNumberFormat="1" applyFont="1"/>
    <xf numFmtId="0" fontId="12" fillId="4" borderId="1" xfId="0" applyFont="1" applyFill="1" applyBorder="1"/>
    <xf numFmtId="0" fontId="5" fillId="0" borderId="12" xfId="0" applyFont="1" applyBorder="1"/>
    <xf numFmtId="0" fontId="0" fillId="0" borderId="12" xfId="0" applyBorder="1"/>
    <xf numFmtId="0" fontId="7" fillId="0" borderId="12" xfId="0" applyFont="1" applyBorder="1"/>
    <xf numFmtId="0" fontId="4" fillId="0" borderId="2" xfId="0" applyFont="1" applyBorder="1"/>
    <xf numFmtId="174" fontId="3" fillId="4" borderId="1" xfId="2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2" fillId="0" borderId="0" xfId="0" applyFont="1"/>
    <xf numFmtId="0" fontId="4" fillId="4" borderId="7" xfId="0" applyFont="1" applyFill="1" applyBorder="1"/>
    <xf numFmtId="173" fontId="3" fillId="4" borderId="1" xfId="1" applyNumberFormat="1" applyFont="1" applyFill="1" applyBorder="1" applyAlignment="1">
      <alignment horizontal="center"/>
    </xf>
    <xf numFmtId="173" fontId="3" fillId="0" borderId="0" xfId="1" applyNumberFormat="1" applyFont="1" applyFill="1" applyBorder="1"/>
    <xf numFmtId="10" fontId="3" fillId="0" borderId="0" xfId="3" applyNumberFormat="1" applyFont="1" applyFill="1" applyBorder="1" applyAlignment="1">
      <alignment horizontal="center"/>
    </xf>
    <xf numFmtId="167" fontId="3" fillId="0" borderId="0" xfId="0" applyNumberFormat="1" applyFont="1" applyAlignment="1">
      <alignment horizontal="center"/>
    </xf>
    <xf numFmtId="174" fontId="3" fillId="0" borderId="0" xfId="2" applyNumberFormat="1" applyFont="1" applyFill="1" applyBorder="1" applyAlignment="1">
      <alignment horizontal="center"/>
    </xf>
    <xf numFmtId="177" fontId="3" fillId="0" borderId="0" xfId="0" applyNumberFormat="1" applyFont="1"/>
    <xf numFmtId="174" fontId="3" fillId="4" borderId="1" xfId="2" applyNumberFormat="1" applyFont="1" applyFill="1" applyBorder="1"/>
    <xf numFmtId="0" fontId="5" fillId="0" borderId="0" xfId="0" applyFont="1" applyAlignment="1">
      <alignment horizontal="center"/>
    </xf>
    <xf numFmtId="168" fontId="3" fillId="0" borderId="13" xfId="0" applyNumberFormat="1" applyFont="1" applyBorder="1" applyAlignment="1">
      <alignment horizontal="center"/>
    </xf>
    <xf numFmtId="0" fontId="3" fillId="0" borderId="5" xfId="0" applyFont="1" applyBorder="1"/>
    <xf numFmtId="0" fontId="3" fillId="0" borderId="1" xfId="0" applyFont="1" applyBorder="1"/>
    <xf numFmtId="0" fontId="3" fillId="0" borderId="9" xfId="0" applyFont="1" applyBorder="1"/>
    <xf numFmtId="168" fontId="3" fillId="0" borderId="1" xfId="0" applyNumberFormat="1" applyFont="1" applyBorder="1" applyAlignment="1">
      <alignment horizontal="center"/>
    </xf>
    <xf numFmtId="164" fontId="3" fillId="0" borderId="0" xfId="0" applyNumberFormat="1" applyFont="1"/>
    <xf numFmtId="0" fontId="3" fillId="0" borderId="12" xfId="0" applyFont="1" applyBorder="1"/>
    <xf numFmtId="0" fontId="3" fillId="0" borderId="4" xfId="0" applyFont="1" applyBorder="1"/>
    <xf numFmtId="165" fontId="10" fillId="0" borderId="0" xfId="1" applyFont="1" applyFill="1"/>
    <xf numFmtId="165" fontId="3" fillId="0" borderId="0" xfId="1" applyFont="1"/>
    <xf numFmtId="165" fontId="3" fillId="0" borderId="0" xfId="1" applyFont="1" applyAlignment="1">
      <alignment horizontal="center"/>
    </xf>
    <xf numFmtId="168" fontId="3" fillId="0" borderId="0" xfId="0" applyNumberFormat="1" applyFont="1" applyAlignment="1">
      <alignment horizontal="center"/>
    </xf>
    <xf numFmtId="168" fontId="3" fillId="0" borderId="3" xfId="0" applyNumberFormat="1" applyFont="1" applyBorder="1" applyAlignment="1">
      <alignment horizontal="center"/>
    </xf>
    <xf numFmtId="0" fontId="3" fillId="0" borderId="15" xfId="0" applyFont="1" applyBorder="1"/>
    <xf numFmtId="0" fontId="3" fillId="0" borderId="13" xfId="0" applyFont="1" applyBorder="1"/>
    <xf numFmtId="172" fontId="3" fillId="4" borderId="9" xfId="0" applyNumberFormat="1" applyFont="1" applyFill="1" applyBorder="1" applyAlignment="1">
      <alignment horizontal="center"/>
    </xf>
    <xf numFmtId="172" fontId="3" fillId="4" borderId="10" xfId="0" applyNumberFormat="1" applyFont="1" applyFill="1" applyBorder="1" applyAlignment="1">
      <alignment horizontal="center"/>
    </xf>
    <xf numFmtId="172" fontId="3" fillId="4" borderId="3" xfId="0" applyNumberFormat="1" applyFont="1" applyFill="1" applyBorder="1" applyAlignment="1">
      <alignment horizontal="center"/>
    </xf>
    <xf numFmtId="0" fontId="11" fillId="3" borderId="7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167" fontId="5" fillId="0" borderId="0" xfId="0" applyNumberFormat="1" applyFont="1" applyFill="1" applyAlignment="1">
      <alignment horizont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right"/>
    </xf>
    <xf numFmtId="22" fontId="3" fillId="0" borderId="0" xfId="0" applyNumberFormat="1" applyFont="1"/>
    <xf numFmtId="0" fontId="13" fillId="0" borderId="0" xfId="0" applyFont="1" applyAlignment="1">
      <alignment vertical="center"/>
    </xf>
    <xf numFmtId="172" fontId="14" fillId="4" borderId="9" xfId="0" applyNumberFormat="1" applyFont="1" applyFill="1" applyBorder="1" applyAlignment="1">
      <alignment horizontal="center"/>
    </xf>
    <xf numFmtId="172" fontId="14" fillId="4" borderId="6" xfId="0" applyNumberFormat="1" applyFont="1" applyFill="1" applyBorder="1" applyAlignment="1">
      <alignment horizontal="center"/>
    </xf>
    <xf numFmtId="0" fontId="11" fillId="3" borderId="13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/>
    </xf>
    <xf numFmtId="0" fontId="7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167" fontId="3" fillId="4" borderId="3" xfId="0" applyNumberFormat="1" applyFont="1" applyFill="1" applyBorder="1" applyAlignment="1">
      <alignment horizontal="center"/>
    </xf>
    <xf numFmtId="172" fontId="15" fillId="4" borderId="9" xfId="0" applyNumberFormat="1" applyFont="1" applyFill="1" applyBorder="1" applyAlignment="1">
      <alignment horizontal="center"/>
    </xf>
    <xf numFmtId="172" fontId="15" fillId="4" borderId="6" xfId="0" applyNumberFormat="1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/>
    </xf>
    <xf numFmtId="172" fontId="15" fillId="4" borderId="11" xfId="0" applyNumberFormat="1" applyFont="1" applyFill="1" applyBorder="1" applyAlignment="1">
      <alignment horizontal="center"/>
    </xf>
    <xf numFmtId="172" fontId="16" fillId="4" borderId="11" xfId="0" applyNumberFormat="1" applyFont="1" applyFill="1" applyBorder="1" applyAlignment="1">
      <alignment horizontal="center"/>
    </xf>
    <xf numFmtId="172" fontId="16" fillId="4" borderId="9" xfId="0" applyNumberFormat="1" applyFont="1" applyFill="1" applyBorder="1" applyAlignment="1">
      <alignment horizontal="center"/>
    </xf>
    <xf numFmtId="171" fontId="8" fillId="0" borderId="0" xfId="0" applyNumberFormat="1" applyFont="1" applyAlignment="1">
      <alignment horizontal="left"/>
    </xf>
    <xf numFmtId="0" fontId="11" fillId="3" borderId="3" xfId="0" applyFont="1" applyFill="1" applyBorder="1"/>
    <xf numFmtId="0" fontId="13" fillId="4" borderId="1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vertical="center"/>
    </xf>
  </cellXfs>
  <cellStyles count="16">
    <cellStyle name="Comma" xfId="1" builtinId="3"/>
    <cellStyle name="Comma 2" xfId="6" xr:uid="{00000000-0005-0000-0000-000001000000}"/>
    <cellStyle name="Comma 2 2" xfId="10" xr:uid="{00000000-0005-0000-0000-000002000000}"/>
    <cellStyle name="Comma 2 2 2" xfId="13" xr:uid="{00000000-0005-0000-0000-000003000000}"/>
    <cellStyle name="Comma 2 3" xfId="15" xr:uid="{00000000-0005-0000-0000-000004000000}"/>
    <cellStyle name="Currency" xfId="2" builtinId="4"/>
    <cellStyle name="Currency 2" xfId="7" xr:uid="{00000000-0005-0000-0000-000006000000}"/>
    <cellStyle name="Currency 2 2" xfId="11" xr:uid="{00000000-0005-0000-0000-000007000000}"/>
    <cellStyle name="Currency 2 2 2" xfId="14" xr:uid="{00000000-0005-0000-0000-000008000000}"/>
    <cellStyle name="Normal" xfId="0" builtinId="0"/>
    <cellStyle name="Normal 2" xfId="5" xr:uid="{00000000-0005-0000-0000-00000B000000}"/>
    <cellStyle name="Normal 3" xfId="4" xr:uid="{00000000-0005-0000-0000-00000C000000}"/>
    <cellStyle name="Normal 4" xfId="9" xr:uid="{00000000-0005-0000-0000-00000D000000}"/>
    <cellStyle name="Percent" xfId="3" builtinId="5"/>
    <cellStyle name="Percent 2" xfId="8" xr:uid="{00000000-0005-0000-0000-00000F000000}"/>
    <cellStyle name="Percent 2 2" xfId="12" xr:uid="{00000000-0005-0000-0000-000010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FF"/>
      <color rgb="FF99FF99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215900</xdr:colOff>
      <xdr:row>0</xdr:row>
      <xdr:rowOff>82550</xdr:rowOff>
    </xdr:from>
    <xdr:to>
      <xdr:col>8</xdr:col>
      <xdr:colOff>647700</xdr:colOff>
      <xdr:row>3</xdr:row>
      <xdr:rowOff>116149</xdr:rowOff>
    </xdr:to>
    <xdr:pic>
      <xdr:nvPicPr>
        <xdr:cNvPr id="4" name="image_0">
          <a:extLst>
            <a:ext uri="{FF2B5EF4-FFF2-40B4-BE49-F238E27FC236}">
              <a16:creationId xmlns:a16="http://schemas.microsoft.com/office/drawing/2014/main" id="{B3F95630-D507-EEFB-E6C1-8B14272CE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6100" y="82550"/>
          <a:ext cx="431800" cy="439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234950</xdr:colOff>
      <xdr:row>0</xdr:row>
      <xdr:rowOff>139700</xdr:rowOff>
    </xdr:from>
    <xdr:to>
      <xdr:col>8</xdr:col>
      <xdr:colOff>666750</xdr:colOff>
      <xdr:row>4</xdr:row>
      <xdr:rowOff>8199</xdr:rowOff>
    </xdr:to>
    <xdr:pic>
      <xdr:nvPicPr>
        <xdr:cNvPr id="2" name="image_0">
          <a:extLst>
            <a:ext uri="{FF2B5EF4-FFF2-40B4-BE49-F238E27FC236}">
              <a16:creationId xmlns:a16="http://schemas.microsoft.com/office/drawing/2014/main" id="{13C3D956-3287-4775-83A6-D8616C31E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5950" y="139700"/>
          <a:ext cx="431800" cy="439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222250</xdr:colOff>
      <xdr:row>0</xdr:row>
      <xdr:rowOff>158750</xdr:rowOff>
    </xdr:from>
    <xdr:to>
      <xdr:col>8</xdr:col>
      <xdr:colOff>654050</xdr:colOff>
      <xdr:row>4</xdr:row>
      <xdr:rowOff>27249</xdr:rowOff>
    </xdr:to>
    <xdr:pic>
      <xdr:nvPicPr>
        <xdr:cNvPr id="3" name="image_0">
          <a:extLst>
            <a:ext uri="{FF2B5EF4-FFF2-40B4-BE49-F238E27FC236}">
              <a16:creationId xmlns:a16="http://schemas.microsoft.com/office/drawing/2014/main" id="{B9165FCE-E646-46F9-B1FC-6CA31EA58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2300" y="158750"/>
          <a:ext cx="431800" cy="439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203200</xdr:colOff>
      <xdr:row>1</xdr:row>
      <xdr:rowOff>0</xdr:rowOff>
    </xdr:from>
    <xdr:to>
      <xdr:col>8</xdr:col>
      <xdr:colOff>635000</xdr:colOff>
      <xdr:row>4</xdr:row>
      <xdr:rowOff>33599</xdr:rowOff>
    </xdr:to>
    <xdr:pic>
      <xdr:nvPicPr>
        <xdr:cNvPr id="2" name="image_0">
          <a:extLst>
            <a:ext uri="{FF2B5EF4-FFF2-40B4-BE49-F238E27FC236}">
              <a16:creationId xmlns:a16="http://schemas.microsoft.com/office/drawing/2014/main" id="{5A4D866C-7A92-4F59-8A02-1B619DC14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51850" y="165100"/>
          <a:ext cx="431800" cy="439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266700</xdr:colOff>
      <xdr:row>0</xdr:row>
      <xdr:rowOff>101600</xdr:rowOff>
    </xdr:from>
    <xdr:to>
      <xdr:col>8</xdr:col>
      <xdr:colOff>698500</xdr:colOff>
      <xdr:row>3</xdr:row>
      <xdr:rowOff>135199</xdr:rowOff>
    </xdr:to>
    <xdr:pic>
      <xdr:nvPicPr>
        <xdr:cNvPr id="2" name="image_0">
          <a:extLst>
            <a:ext uri="{FF2B5EF4-FFF2-40B4-BE49-F238E27FC236}">
              <a16:creationId xmlns:a16="http://schemas.microsoft.com/office/drawing/2014/main" id="{65B40910-081C-4964-9B95-CC03BDCDA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8800" y="101600"/>
          <a:ext cx="431800" cy="439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361950</xdr:colOff>
      <xdr:row>1</xdr:row>
      <xdr:rowOff>31750</xdr:rowOff>
    </xdr:from>
    <xdr:to>
      <xdr:col>6</xdr:col>
      <xdr:colOff>793750</xdr:colOff>
      <xdr:row>3</xdr:row>
      <xdr:rowOff>141549</xdr:rowOff>
    </xdr:to>
    <xdr:pic>
      <xdr:nvPicPr>
        <xdr:cNvPr id="3" name="image_0">
          <a:extLst>
            <a:ext uri="{FF2B5EF4-FFF2-40B4-BE49-F238E27FC236}">
              <a16:creationId xmlns:a16="http://schemas.microsoft.com/office/drawing/2014/main" id="{3A1B5AFB-BA02-4430-BA1C-1969CE102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3000" y="196850"/>
          <a:ext cx="431800" cy="439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247650</xdr:colOff>
      <xdr:row>0</xdr:row>
      <xdr:rowOff>95250</xdr:rowOff>
    </xdr:from>
    <xdr:to>
      <xdr:col>8</xdr:col>
      <xdr:colOff>679450</xdr:colOff>
      <xdr:row>3</xdr:row>
      <xdr:rowOff>128849</xdr:rowOff>
    </xdr:to>
    <xdr:pic>
      <xdr:nvPicPr>
        <xdr:cNvPr id="2" name="image_0">
          <a:extLst>
            <a:ext uri="{FF2B5EF4-FFF2-40B4-BE49-F238E27FC236}">
              <a16:creationId xmlns:a16="http://schemas.microsoft.com/office/drawing/2014/main" id="{1C7F0E41-B061-44A9-99B7-1EBA2C927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8750" y="95250"/>
          <a:ext cx="431800" cy="439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165100</xdr:colOff>
      <xdr:row>1</xdr:row>
      <xdr:rowOff>76200</xdr:rowOff>
    </xdr:from>
    <xdr:to>
      <xdr:col>8</xdr:col>
      <xdr:colOff>596900</xdr:colOff>
      <xdr:row>4</xdr:row>
      <xdr:rowOff>20899</xdr:rowOff>
    </xdr:to>
    <xdr:pic>
      <xdr:nvPicPr>
        <xdr:cNvPr id="2" name="image_0">
          <a:extLst>
            <a:ext uri="{FF2B5EF4-FFF2-40B4-BE49-F238E27FC236}">
              <a16:creationId xmlns:a16="http://schemas.microsoft.com/office/drawing/2014/main" id="{E6BD3423-9877-4BB1-8F98-61AA780B3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23050" y="241300"/>
          <a:ext cx="431800" cy="439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D53"/>
  <sheetViews>
    <sheetView zoomScaleNormal="100" workbookViewId="0">
      <pane ySplit="8" topLeftCell="A9" activePane="bottomLeft" state="frozen"/>
      <selection activeCell="N30" sqref="N30"/>
      <selection pane="bottomLeft" activeCell="I20" sqref="I20"/>
    </sheetView>
  </sheetViews>
  <sheetFormatPr defaultColWidth="9.1796875" defaultRowHeight="12.5" x14ac:dyDescent="0.25"/>
  <cols>
    <col min="1" max="1" width="13.1796875" style="5" bestFit="1" customWidth="1"/>
    <col min="2" max="2" width="15.26953125" style="1" bestFit="1" customWidth="1"/>
    <col min="3" max="4" width="13.7265625" style="1" customWidth="1"/>
    <col min="5" max="5" width="14" style="1" customWidth="1"/>
    <col min="6" max="6" width="13.26953125" style="1" bestFit="1" customWidth="1"/>
    <col min="7" max="7" width="18.81640625" style="1" customWidth="1"/>
    <col min="8" max="9" width="11.81640625" style="1" customWidth="1"/>
    <col min="10" max="10" width="14.1796875" style="5" customWidth="1"/>
    <col min="11" max="16384" width="9.1796875" style="1"/>
  </cols>
  <sheetData>
    <row r="1" spans="1:30" s="13" customFormat="1" ht="13" x14ac:dyDescent="0.3">
      <c r="A1" s="87" t="s">
        <v>0</v>
      </c>
      <c r="B1" s="4"/>
      <c r="C1" s="4"/>
      <c r="D1" s="4"/>
      <c r="E1" s="4"/>
      <c r="I1" s="68"/>
      <c r="J1" s="68"/>
    </row>
    <row r="2" spans="1:30" s="13" customFormat="1" ht="13" x14ac:dyDescent="0.3">
      <c r="A2" s="28"/>
      <c r="B2" s="56" t="s">
        <v>1</v>
      </c>
      <c r="C2" s="12">
        <v>45991</v>
      </c>
      <c r="D2" s="77"/>
      <c r="E2" s="79"/>
      <c r="F2" s="80"/>
      <c r="H2" s="68"/>
      <c r="I2" s="81"/>
      <c r="J2" s="68"/>
    </row>
    <row r="3" spans="1:30" s="13" customFormat="1" ht="6" customHeight="1" x14ac:dyDescent="0.3">
      <c r="A3" s="28"/>
      <c r="B3" s="4"/>
      <c r="C3" s="4"/>
      <c r="D3" s="4"/>
      <c r="E3" s="4"/>
      <c r="F3" s="3"/>
      <c r="H3" s="68"/>
      <c r="I3" s="78"/>
      <c r="J3" s="68"/>
    </row>
    <row r="4" spans="1:30" s="13" customFormat="1" ht="13" x14ac:dyDescent="0.3">
      <c r="A4" s="86" t="s">
        <v>2</v>
      </c>
      <c r="B4" s="4"/>
      <c r="D4" s="4"/>
      <c r="E4" s="4"/>
      <c r="F4" s="4"/>
      <c r="H4" s="68"/>
      <c r="I4" s="78"/>
      <c r="J4" s="68"/>
    </row>
    <row r="5" spans="1:30" s="13" customFormat="1" x14ac:dyDescent="0.25">
      <c r="A5" s="28"/>
      <c r="H5" s="68"/>
      <c r="I5" s="78"/>
      <c r="J5" s="68"/>
    </row>
    <row r="6" spans="1:30" s="13" customFormat="1" ht="13" x14ac:dyDescent="0.3">
      <c r="A6" s="84" t="s">
        <v>3</v>
      </c>
      <c r="B6" s="16" t="s">
        <v>4</v>
      </c>
      <c r="C6" s="14" t="s">
        <v>5</v>
      </c>
      <c r="D6" s="14" t="s">
        <v>6</v>
      </c>
      <c r="E6" s="16" t="s">
        <v>7</v>
      </c>
      <c r="F6" s="15" t="s">
        <v>8</v>
      </c>
      <c r="G6" s="16" t="s">
        <v>9</v>
      </c>
      <c r="H6" s="16" t="s">
        <v>10</v>
      </c>
      <c r="I6" s="16" t="s">
        <v>11</v>
      </c>
      <c r="J6" s="28"/>
    </row>
    <row r="7" spans="1:30" s="13" customFormat="1" ht="13" x14ac:dyDescent="0.3">
      <c r="A7" s="84"/>
      <c r="B7" s="19" t="s">
        <v>12</v>
      </c>
      <c r="C7" s="23" t="s">
        <v>13</v>
      </c>
      <c r="D7" s="23" t="s">
        <v>14</v>
      </c>
      <c r="E7" s="19" t="s">
        <v>14</v>
      </c>
      <c r="F7" s="18" t="s">
        <v>14</v>
      </c>
      <c r="G7" s="19" t="s">
        <v>14</v>
      </c>
      <c r="H7" s="19" t="s">
        <v>7</v>
      </c>
      <c r="I7" s="20">
        <v>100</v>
      </c>
      <c r="J7" s="28"/>
    </row>
    <row r="8" spans="1:30" s="13" customFormat="1" ht="3" customHeight="1" x14ac:dyDescent="0.25">
      <c r="A8" s="57"/>
      <c r="B8" s="57"/>
      <c r="C8" s="58"/>
      <c r="D8" s="58"/>
      <c r="E8" s="59"/>
      <c r="F8" s="60"/>
      <c r="G8" s="59"/>
      <c r="H8" s="59"/>
      <c r="I8" s="61"/>
      <c r="J8" s="28"/>
    </row>
    <row r="9" spans="1:30" s="85" customFormat="1" ht="13" x14ac:dyDescent="0.3">
      <c r="A9" s="46" t="s">
        <v>15</v>
      </c>
      <c r="B9" s="49">
        <v>5000000</v>
      </c>
      <c r="C9" s="29">
        <v>3.2500000000000001E-2</v>
      </c>
      <c r="D9" s="72">
        <v>44224</v>
      </c>
      <c r="E9" s="30">
        <v>46050</v>
      </c>
      <c r="F9" s="82">
        <v>45866</v>
      </c>
      <c r="G9" s="83">
        <v>46050</v>
      </c>
      <c r="H9" s="29">
        <v>3.3899999999999998E-3</v>
      </c>
      <c r="I9" s="45">
        <v>100.465856</v>
      </c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</row>
    <row r="10" spans="1:30" s="85" customFormat="1" ht="13" x14ac:dyDescent="0.3">
      <c r="A10" s="46" t="s">
        <v>16</v>
      </c>
      <c r="B10" s="49">
        <v>2000000</v>
      </c>
      <c r="C10" s="29">
        <v>0.03</v>
      </c>
      <c r="D10" s="72">
        <v>44378</v>
      </c>
      <c r="E10" s="30">
        <v>46204</v>
      </c>
      <c r="F10" s="82">
        <v>45839</v>
      </c>
      <c r="G10" s="83">
        <v>46023</v>
      </c>
      <c r="H10" s="29">
        <v>1.1263E-2</v>
      </c>
      <c r="I10" s="45">
        <v>101.092483</v>
      </c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</row>
    <row r="11" spans="1:30" s="85" customFormat="1" ht="13" x14ac:dyDescent="0.3">
      <c r="A11" s="46" t="s">
        <v>17</v>
      </c>
      <c r="B11" s="49">
        <v>2000000</v>
      </c>
      <c r="C11" s="29">
        <v>0.04</v>
      </c>
      <c r="D11" s="72">
        <v>44532</v>
      </c>
      <c r="E11" s="30">
        <v>46358</v>
      </c>
      <c r="F11" s="82">
        <v>45810</v>
      </c>
      <c r="G11" s="83">
        <v>45993</v>
      </c>
      <c r="H11" s="29">
        <v>2.3734999999999999E-2</v>
      </c>
      <c r="I11" s="45">
        <v>101.606499</v>
      </c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</row>
    <row r="12" spans="1:30" s="85" customFormat="1" ht="13" x14ac:dyDescent="0.3">
      <c r="A12" s="46" t="s">
        <v>18</v>
      </c>
      <c r="B12" s="49">
        <v>1000000</v>
      </c>
      <c r="C12" s="29">
        <v>4.2799999999999998E-2</v>
      </c>
      <c r="D12" s="72">
        <v>44104</v>
      </c>
      <c r="E12" s="30">
        <v>46660</v>
      </c>
      <c r="F12" s="82">
        <v>45930</v>
      </c>
      <c r="G12" s="83">
        <v>46111</v>
      </c>
      <c r="H12" s="29">
        <v>2.8947000000000001E-2</v>
      </c>
      <c r="I12" s="45">
        <v>102.451618</v>
      </c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</row>
    <row r="13" spans="1:30" s="85" customFormat="1" ht="13" x14ac:dyDescent="0.3">
      <c r="A13" s="46" t="s">
        <v>19</v>
      </c>
      <c r="B13" s="49">
        <v>3000000</v>
      </c>
      <c r="C13" s="29">
        <v>1.4999999999999999E-2</v>
      </c>
      <c r="D13" s="72">
        <v>45596</v>
      </c>
      <c r="E13" s="30">
        <v>46306</v>
      </c>
      <c r="F13" s="82">
        <v>45941</v>
      </c>
      <c r="G13" s="83">
        <v>46123</v>
      </c>
      <c r="H13" s="29">
        <v>1.8525E-2</v>
      </c>
      <c r="I13" s="45">
        <v>99.699026000000003</v>
      </c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</row>
    <row r="14" spans="1:30" s="85" customFormat="1" ht="13" x14ac:dyDescent="0.3">
      <c r="A14" s="46" t="s">
        <v>20</v>
      </c>
      <c r="B14" s="49">
        <v>3000000</v>
      </c>
      <c r="C14" s="29">
        <v>1.6E-2</v>
      </c>
      <c r="D14" s="72">
        <v>45624</v>
      </c>
      <c r="E14" s="30">
        <v>46354</v>
      </c>
      <c r="F14" s="82">
        <v>45989</v>
      </c>
      <c r="G14" s="83">
        <v>46170</v>
      </c>
      <c r="H14" s="29">
        <v>2.3493E-2</v>
      </c>
      <c r="I14" s="45">
        <v>99.267668999999998</v>
      </c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</row>
    <row r="15" spans="1:30" s="85" customFormat="1" ht="13" x14ac:dyDescent="0.3">
      <c r="A15" s="46" t="s">
        <v>21</v>
      </c>
      <c r="B15" s="49">
        <v>5000000</v>
      </c>
      <c r="C15" s="29">
        <v>0.04</v>
      </c>
      <c r="D15" s="72">
        <v>45645</v>
      </c>
      <c r="E15" s="30">
        <v>48201</v>
      </c>
      <c r="F15" s="82">
        <v>45827</v>
      </c>
      <c r="G15" s="83">
        <v>46010</v>
      </c>
      <c r="H15" s="29">
        <v>4.7428999999999999E-2</v>
      </c>
      <c r="I15" s="45">
        <v>96.129002</v>
      </c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</row>
    <row r="16" spans="1:30" s="85" customFormat="1" ht="13" x14ac:dyDescent="0.3">
      <c r="A16" s="46" t="s">
        <v>22</v>
      </c>
      <c r="B16" s="49">
        <v>10000000</v>
      </c>
      <c r="C16" s="29">
        <v>4.4999999999999998E-2</v>
      </c>
      <c r="D16" s="72">
        <v>45673</v>
      </c>
      <c r="E16" s="30">
        <v>48229</v>
      </c>
      <c r="F16" s="82">
        <v>45854</v>
      </c>
      <c r="G16" s="83">
        <v>46038</v>
      </c>
      <c r="H16" s="29">
        <v>4.7638E-2</v>
      </c>
      <c r="I16" s="45">
        <v>98.607201000000003</v>
      </c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</row>
    <row r="17" spans="1:30" s="85" customFormat="1" ht="13" x14ac:dyDescent="0.3">
      <c r="A17" s="46" t="s">
        <v>23</v>
      </c>
      <c r="B17" s="49">
        <v>4000000</v>
      </c>
      <c r="C17" s="29">
        <v>4.2999999999999997E-2</v>
      </c>
      <c r="D17" s="72">
        <v>45708</v>
      </c>
      <c r="E17" s="30">
        <v>47534</v>
      </c>
      <c r="F17" s="82">
        <v>45889</v>
      </c>
      <c r="G17" s="83">
        <v>46073</v>
      </c>
      <c r="H17" s="29">
        <v>4.5067999999999997E-2</v>
      </c>
      <c r="I17" s="45">
        <v>99.206890000000001</v>
      </c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</row>
    <row r="18" spans="1:30" s="85" customFormat="1" ht="13" x14ac:dyDescent="0.3">
      <c r="A18" s="46" t="s">
        <v>24</v>
      </c>
      <c r="B18" s="49">
        <v>6000000</v>
      </c>
      <c r="C18" s="29">
        <v>4.3299999999999998E-2</v>
      </c>
      <c r="D18" s="72">
        <v>45708</v>
      </c>
      <c r="E18" s="30">
        <v>47899</v>
      </c>
      <c r="F18" s="82">
        <v>45889</v>
      </c>
      <c r="G18" s="83">
        <v>46073</v>
      </c>
      <c r="H18" s="29">
        <v>4.7064000000000002E-2</v>
      </c>
      <c r="I18" s="45">
        <v>98.268716999999995</v>
      </c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</row>
    <row r="19" spans="1:30" s="85" customFormat="1" ht="13" x14ac:dyDescent="0.3">
      <c r="A19" s="46" t="s">
        <v>25</v>
      </c>
      <c r="B19" s="49">
        <v>6000000</v>
      </c>
      <c r="C19" s="29">
        <v>4.4999999999999998E-2</v>
      </c>
      <c r="D19" s="72">
        <v>45708</v>
      </c>
      <c r="E19" s="30">
        <v>48264</v>
      </c>
      <c r="F19" s="82">
        <v>45889</v>
      </c>
      <c r="G19" s="83">
        <v>46073</v>
      </c>
      <c r="H19" s="29">
        <v>4.7898999999999997E-2</v>
      </c>
      <c r="I19" s="45">
        <v>98.449253999999996</v>
      </c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</row>
    <row r="20" spans="1:30" s="85" customFormat="1" ht="13" x14ac:dyDescent="0.3">
      <c r="A20" s="46" t="s">
        <v>26</v>
      </c>
      <c r="B20" s="49">
        <v>5000000</v>
      </c>
      <c r="C20" s="29">
        <v>0.05</v>
      </c>
      <c r="D20" s="72">
        <v>45743</v>
      </c>
      <c r="E20" s="30">
        <v>48300</v>
      </c>
      <c r="F20" s="82">
        <v>45927</v>
      </c>
      <c r="G20" s="83">
        <v>46108</v>
      </c>
      <c r="H20" s="29">
        <v>4.8167000000000001E-2</v>
      </c>
      <c r="I20" s="45">
        <v>100.98223299999999</v>
      </c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</row>
    <row r="21" spans="1:30" s="85" customFormat="1" ht="13" x14ac:dyDescent="0.3">
      <c r="A21" s="46" t="s">
        <v>27</v>
      </c>
      <c r="B21" s="49">
        <v>3000000</v>
      </c>
      <c r="C21" s="29">
        <v>5.33E-2</v>
      </c>
      <c r="D21" s="72">
        <v>45757</v>
      </c>
      <c r="E21" s="30">
        <v>47948</v>
      </c>
      <c r="F21" s="82">
        <v>45940</v>
      </c>
      <c r="G21" s="83">
        <v>46122</v>
      </c>
      <c r="H21" s="29">
        <v>4.7100999999999997E-2</v>
      </c>
      <c r="I21" s="45">
        <v>102.900149</v>
      </c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</row>
    <row r="22" spans="1:30" s="85" customFormat="1" ht="13" x14ac:dyDescent="0.3">
      <c r="A22" s="46" t="s">
        <v>28</v>
      </c>
      <c r="B22" s="49">
        <v>5000000</v>
      </c>
      <c r="C22" s="29">
        <v>0.05</v>
      </c>
      <c r="D22" s="30">
        <v>45778</v>
      </c>
      <c r="E22" s="30">
        <v>48335</v>
      </c>
      <c r="F22" s="82">
        <v>45962</v>
      </c>
      <c r="G22" s="83">
        <v>46143</v>
      </c>
      <c r="H22" s="29">
        <v>4.8427999999999999E-2</v>
      </c>
      <c r="I22" s="45">
        <v>100.854553</v>
      </c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</row>
    <row r="23" spans="1:30" s="85" customFormat="1" ht="13" x14ac:dyDescent="0.3">
      <c r="A23" s="46" t="s">
        <v>29</v>
      </c>
      <c r="B23" s="49">
        <v>500000</v>
      </c>
      <c r="C23" s="29">
        <v>0.03</v>
      </c>
      <c r="D23" s="30">
        <v>45799</v>
      </c>
      <c r="E23" s="30">
        <v>46529</v>
      </c>
      <c r="F23" s="82">
        <v>45983</v>
      </c>
      <c r="G23" s="83">
        <v>46164</v>
      </c>
      <c r="H23" s="29">
        <v>2.6686000000000001E-2</v>
      </c>
      <c r="I23" s="45">
        <v>100.47671099999999</v>
      </c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</row>
    <row r="24" spans="1:30" s="85" customFormat="1" ht="13" x14ac:dyDescent="0.3">
      <c r="A24" s="46" t="s">
        <v>30</v>
      </c>
      <c r="B24" s="49">
        <v>2000000</v>
      </c>
      <c r="C24" s="29">
        <v>5.1999999999999998E-2</v>
      </c>
      <c r="D24" s="30">
        <v>45799</v>
      </c>
      <c r="E24" s="30">
        <v>47625</v>
      </c>
      <c r="F24" s="82">
        <v>45983</v>
      </c>
      <c r="G24" s="83">
        <v>46164</v>
      </c>
      <c r="H24" s="29">
        <v>4.5692000000000003E-2</v>
      </c>
      <c r="I24" s="45">
        <v>102.527263</v>
      </c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</row>
    <row r="25" spans="1:30" s="85" customFormat="1" ht="13" x14ac:dyDescent="0.3">
      <c r="A25" s="46" t="s">
        <v>31</v>
      </c>
      <c r="B25" s="49">
        <v>7500000</v>
      </c>
      <c r="C25" s="29">
        <v>5.3199999999999997E-2</v>
      </c>
      <c r="D25" s="30">
        <v>45799</v>
      </c>
      <c r="E25" s="30">
        <v>47990</v>
      </c>
      <c r="F25" s="82">
        <v>45983</v>
      </c>
      <c r="G25" s="83">
        <v>46164</v>
      </c>
      <c r="H25" s="29">
        <v>4.7133000000000001E-2</v>
      </c>
      <c r="I25" s="45">
        <v>102.89793</v>
      </c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</row>
    <row r="26" spans="1:30" s="85" customFormat="1" ht="13" x14ac:dyDescent="0.3">
      <c r="A26" s="46" t="s">
        <v>32</v>
      </c>
      <c r="B26" s="49">
        <v>3000000</v>
      </c>
      <c r="C26" s="29">
        <v>0.03</v>
      </c>
      <c r="D26" s="30">
        <v>45883</v>
      </c>
      <c r="E26" s="30">
        <v>46613</v>
      </c>
      <c r="F26" s="82">
        <v>45883</v>
      </c>
      <c r="G26" s="83">
        <v>46067</v>
      </c>
      <c r="H26" s="29">
        <v>2.8136000000000001E-2</v>
      </c>
      <c r="I26" s="45">
        <v>100.305925</v>
      </c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</row>
    <row r="27" spans="1:30" s="85" customFormat="1" ht="13" x14ac:dyDescent="0.3">
      <c r="A27" s="46" t="s">
        <v>33</v>
      </c>
      <c r="B27" s="49">
        <v>3000000</v>
      </c>
      <c r="C27" s="29">
        <v>3.73E-2</v>
      </c>
      <c r="D27" s="30">
        <v>45883</v>
      </c>
      <c r="E27" s="30">
        <v>46979</v>
      </c>
      <c r="F27" s="82">
        <v>45883</v>
      </c>
      <c r="G27" s="83">
        <v>46067</v>
      </c>
      <c r="H27" s="29">
        <v>3.5019000000000002E-2</v>
      </c>
      <c r="I27" s="45">
        <v>100.58021599999999</v>
      </c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</row>
    <row r="28" spans="1:30" s="85" customFormat="1" ht="13" x14ac:dyDescent="0.3">
      <c r="A28" s="46" t="s">
        <v>34</v>
      </c>
      <c r="B28" s="49">
        <v>3000000</v>
      </c>
      <c r="C28" s="29">
        <v>4.4699999999999997E-2</v>
      </c>
      <c r="D28" s="30">
        <v>45883</v>
      </c>
      <c r="E28" s="30">
        <v>47344</v>
      </c>
      <c r="F28" s="82">
        <v>45883</v>
      </c>
      <c r="G28" s="83">
        <v>46067</v>
      </c>
      <c r="H28" s="29">
        <v>4.2331000000000001E-2</v>
      </c>
      <c r="I28" s="45">
        <v>100.799138</v>
      </c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</row>
    <row r="29" spans="1:30" s="85" customFormat="1" ht="13" x14ac:dyDescent="0.3">
      <c r="A29" s="46" t="s">
        <v>35</v>
      </c>
      <c r="B29" s="49">
        <v>3000000</v>
      </c>
      <c r="C29" s="29">
        <v>0.03</v>
      </c>
      <c r="D29" s="30">
        <v>45911</v>
      </c>
      <c r="E29" s="30">
        <v>46641</v>
      </c>
      <c r="F29" s="82">
        <v>45911</v>
      </c>
      <c r="G29" s="83">
        <v>46092</v>
      </c>
      <c r="H29" s="29">
        <v>2.8618999999999999E-2</v>
      </c>
      <c r="I29" s="45">
        <v>100.235249</v>
      </c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</row>
    <row r="30" spans="1:30" s="85" customFormat="1" ht="13" x14ac:dyDescent="0.3">
      <c r="A30" s="46" t="s">
        <v>36</v>
      </c>
      <c r="B30" s="49">
        <v>4000000</v>
      </c>
      <c r="C30" s="29">
        <v>3.73E-2</v>
      </c>
      <c r="D30" s="30">
        <v>45911</v>
      </c>
      <c r="E30" s="30">
        <v>47007</v>
      </c>
      <c r="F30" s="82">
        <v>45911</v>
      </c>
      <c r="G30" s="83">
        <v>46092</v>
      </c>
      <c r="H30" s="29">
        <v>3.5562999999999997E-2</v>
      </c>
      <c r="I30" s="45">
        <v>100.451731</v>
      </c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</row>
    <row r="31" spans="1:30" s="85" customFormat="1" ht="13" x14ac:dyDescent="0.3">
      <c r="A31" s="46" t="s">
        <v>37</v>
      </c>
      <c r="B31" s="49">
        <v>4000000</v>
      </c>
      <c r="C31" s="29">
        <v>4.4699999999999997E-2</v>
      </c>
      <c r="D31" s="30">
        <v>45911</v>
      </c>
      <c r="E31" s="30">
        <v>47372</v>
      </c>
      <c r="F31" s="82">
        <v>45911</v>
      </c>
      <c r="G31" s="83">
        <v>46092</v>
      </c>
      <c r="H31" s="29">
        <v>4.2897999999999999E-2</v>
      </c>
      <c r="I31" s="45">
        <v>100.616671</v>
      </c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</row>
    <row r="32" spans="1:30" s="85" customFormat="1" ht="13" x14ac:dyDescent="0.3">
      <c r="A32" s="46" t="s">
        <v>38</v>
      </c>
      <c r="B32" s="49">
        <v>8000000</v>
      </c>
      <c r="C32" s="29">
        <v>4.9000000000000002E-2</v>
      </c>
      <c r="D32" s="30">
        <v>45911</v>
      </c>
      <c r="E32" s="30">
        <v>47737</v>
      </c>
      <c r="F32" s="82">
        <v>45911</v>
      </c>
      <c r="G32" s="83">
        <v>46092</v>
      </c>
      <c r="H32" s="29">
        <v>4.6459E-2</v>
      </c>
      <c r="I32" s="45">
        <v>101.07091</v>
      </c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</row>
    <row r="33" spans="1:30" s="85" customFormat="1" ht="13" x14ac:dyDescent="0.3">
      <c r="A33" s="46" t="s">
        <v>39</v>
      </c>
      <c r="B33" s="49">
        <v>1000000</v>
      </c>
      <c r="C33" s="29">
        <v>0.05</v>
      </c>
      <c r="D33" s="30">
        <v>45911</v>
      </c>
      <c r="E33" s="30">
        <v>48468</v>
      </c>
      <c r="F33" s="82">
        <v>45911</v>
      </c>
      <c r="G33" s="83">
        <v>46092</v>
      </c>
      <c r="H33" s="29">
        <v>4.9418999999999998E-2</v>
      </c>
      <c r="I33" s="45">
        <v>100.323723</v>
      </c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</row>
    <row r="34" spans="1:30" s="85" customFormat="1" ht="13" x14ac:dyDescent="0.3">
      <c r="A34" s="46" t="s">
        <v>345</v>
      </c>
      <c r="B34" s="49">
        <v>5000000</v>
      </c>
      <c r="C34" s="29">
        <v>3.7100000000000001E-2</v>
      </c>
      <c r="D34" s="30">
        <v>45953</v>
      </c>
      <c r="E34" s="30">
        <v>47049</v>
      </c>
      <c r="F34" s="82">
        <v>45953</v>
      </c>
      <c r="G34" s="83">
        <v>46135</v>
      </c>
      <c r="H34" s="29">
        <v>3.6380000000000003E-2</v>
      </c>
      <c r="I34" s="45">
        <v>100.193434</v>
      </c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</row>
    <row r="35" spans="1:30" s="85" customFormat="1" ht="13" x14ac:dyDescent="0.3">
      <c r="A35" s="46" t="s">
        <v>346</v>
      </c>
      <c r="B35" s="49">
        <v>5000000</v>
      </c>
      <c r="C35" s="29">
        <v>4.4499999999999998E-2</v>
      </c>
      <c r="D35" s="30">
        <v>45953</v>
      </c>
      <c r="E35" s="30">
        <v>47414</v>
      </c>
      <c r="F35" s="82">
        <v>45953</v>
      </c>
      <c r="G35" s="83">
        <v>46135</v>
      </c>
      <c r="H35" s="29">
        <v>4.3749999999999997E-2</v>
      </c>
      <c r="I35" s="45">
        <v>100.262002</v>
      </c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</row>
    <row r="36" spans="1:30" s="85" customFormat="1" ht="13" x14ac:dyDescent="0.3">
      <c r="A36" s="46" t="s">
        <v>347</v>
      </c>
      <c r="B36" s="49">
        <v>5000000</v>
      </c>
      <c r="C36" s="29">
        <v>4.7E-2</v>
      </c>
      <c r="D36" s="30">
        <v>45953</v>
      </c>
      <c r="E36" s="30">
        <v>47779</v>
      </c>
      <c r="F36" s="82">
        <v>45953</v>
      </c>
      <c r="G36" s="83">
        <v>46135</v>
      </c>
      <c r="H36" s="29">
        <v>4.6746999999999997E-2</v>
      </c>
      <c r="I36" s="45">
        <v>100.105098</v>
      </c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</row>
    <row r="37" spans="1:30" s="85" customFormat="1" ht="13" x14ac:dyDescent="0.3">
      <c r="A37" s="46" t="s">
        <v>349</v>
      </c>
      <c r="B37" s="49">
        <v>4000000</v>
      </c>
      <c r="C37" s="29">
        <v>0.03</v>
      </c>
      <c r="D37" s="30">
        <v>45988</v>
      </c>
      <c r="E37" s="30">
        <v>46718</v>
      </c>
      <c r="F37" s="82">
        <v>45988</v>
      </c>
      <c r="G37" s="83">
        <v>46169</v>
      </c>
      <c r="H37" s="29">
        <v>2.9947999999999999E-2</v>
      </c>
      <c r="I37" s="45">
        <v>100.0098</v>
      </c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</row>
    <row r="38" spans="1:30" s="85" customFormat="1" ht="13" x14ac:dyDescent="0.3">
      <c r="A38" s="46" t="s">
        <v>350</v>
      </c>
      <c r="B38" s="49">
        <v>4000000</v>
      </c>
      <c r="C38" s="29">
        <v>3.7100000000000001E-2</v>
      </c>
      <c r="D38" s="30">
        <v>45988</v>
      </c>
      <c r="E38" s="30">
        <v>47084</v>
      </c>
      <c r="F38" s="82">
        <v>45988</v>
      </c>
      <c r="G38" s="83">
        <v>46169</v>
      </c>
      <c r="H38" s="29">
        <v>3.7060999999999997E-2</v>
      </c>
      <c r="I38" s="45">
        <v>100.010672</v>
      </c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</row>
    <row r="39" spans="1:30" s="85" customFormat="1" ht="13" x14ac:dyDescent="0.3">
      <c r="A39" s="46" t="s">
        <v>351</v>
      </c>
      <c r="B39" s="49">
        <v>6000000</v>
      </c>
      <c r="C39" s="29">
        <v>4.4499999999999998E-2</v>
      </c>
      <c r="D39" s="30">
        <v>45988</v>
      </c>
      <c r="E39" s="30">
        <v>47449</v>
      </c>
      <c r="F39" s="82">
        <v>45988</v>
      </c>
      <c r="G39" s="83">
        <v>46169</v>
      </c>
      <c r="H39" s="29">
        <v>4.4458999999999999E-2</v>
      </c>
      <c r="I39" s="45">
        <v>100.014449</v>
      </c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</row>
    <row r="40" spans="1:30" s="85" customFormat="1" ht="13" x14ac:dyDescent="0.3">
      <c r="A40" s="46" t="s">
        <v>352</v>
      </c>
      <c r="B40" s="49">
        <v>3000000</v>
      </c>
      <c r="C40" s="29">
        <v>4.7E-2</v>
      </c>
      <c r="D40" s="30">
        <v>45988</v>
      </c>
      <c r="E40" s="30">
        <v>47814</v>
      </c>
      <c r="F40" s="82">
        <v>45988</v>
      </c>
      <c r="G40" s="83">
        <v>46169</v>
      </c>
      <c r="H40" s="29">
        <v>4.6986E-2</v>
      </c>
      <c r="I40" s="45">
        <v>100.00572200000001</v>
      </c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</row>
    <row r="41" spans="1:30" s="85" customFormat="1" ht="13" x14ac:dyDescent="0.3">
      <c r="A41" s="46" t="s">
        <v>353</v>
      </c>
      <c r="B41" s="49">
        <v>3000000</v>
      </c>
      <c r="C41" s="29">
        <v>0.05</v>
      </c>
      <c r="D41" s="30">
        <v>45988</v>
      </c>
      <c r="E41" s="30">
        <v>48545</v>
      </c>
      <c r="F41" s="82">
        <v>45988</v>
      </c>
      <c r="G41" s="83">
        <v>46169</v>
      </c>
      <c r="H41" s="29">
        <v>4.9993000000000003E-2</v>
      </c>
      <c r="I41" s="45">
        <v>100.003587</v>
      </c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</row>
    <row r="42" spans="1:30" s="13" customFormat="1" x14ac:dyDescent="0.25">
      <c r="A42" s="28"/>
      <c r="J42" s="28"/>
    </row>
    <row r="43" spans="1:30" s="13" customFormat="1" x14ac:dyDescent="0.25">
      <c r="A43" s="28" t="s">
        <v>40</v>
      </c>
      <c r="J43" s="28"/>
    </row>
    <row r="44" spans="1:30" s="13" customFormat="1" x14ac:dyDescent="0.25">
      <c r="A44" s="28" t="s">
        <v>41</v>
      </c>
      <c r="I44" s="62"/>
      <c r="J44" s="28"/>
    </row>
    <row r="45" spans="1:30" s="13" customFormat="1" x14ac:dyDescent="0.25">
      <c r="A45" s="28" t="s">
        <v>42</v>
      </c>
      <c r="J45" s="28"/>
    </row>
    <row r="46" spans="1:30" s="13" customFormat="1" ht="14.25" customHeight="1" x14ac:dyDescent="0.25">
      <c r="A46" s="28" t="s">
        <v>43</v>
      </c>
      <c r="F46" s="28"/>
      <c r="G46" s="28"/>
      <c r="J46" s="28"/>
    </row>
    <row r="47" spans="1:30" s="13" customFormat="1" x14ac:dyDescent="0.25">
      <c r="A47" s="28" t="s">
        <v>44</v>
      </c>
      <c r="F47" s="28"/>
      <c r="G47" s="28"/>
      <c r="J47" s="28"/>
    </row>
    <row r="48" spans="1:30" s="13" customFormat="1" ht="14.25" customHeight="1" x14ac:dyDescent="0.25">
      <c r="A48" s="28" t="s">
        <v>45</v>
      </c>
      <c r="F48" s="28"/>
      <c r="G48" s="28"/>
      <c r="J48" s="28"/>
    </row>
    <row r="49" spans="1:10" s="13" customFormat="1" ht="15" customHeight="1" x14ac:dyDescent="0.25">
      <c r="A49" s="28" t="s">
        <v>46</v>
      </c>
      <c r="F49" s="28"/>
      <c r="G49" s="28"/>
      <c r="J49" s="28"/>
    </row>
    <row r="51" spans="1:10" x14ac:dyDescent="0.25">
      <c r="A51" s="28"/>
      <c r="B51" s="13"/>
      <c r="C51" s="13"/>
      <c r="D51" s="13"/>
      <c r="E51" s="13"/>
      <c r="F51" s="13"/>
      <c r="G51" s="13"/>
      <c r="H51" s="13"/>
      <c r="I51" s="9"/>
      <c r="J51" s="28"/>
    </row>
    <row r="52" spans="1:10" ht="13" x14ac:dyDescent="0.3">
      <c r="A52" s="56"/>
      <c r="B52" s="4"/>
      <c r="C52" s="4"/>
      <c r="D52" s="13"/>
      <c r="E52" s="13"/>
      <c r="F52" s="8"/>
      <c r="G52" s="13"/>
      <c r="H52" s="8"/>
      <c r="I52" s="13"/>
      <c r="J52" s="28"/>
    </row>
    <row r="53" spans="1:10" x14ac:dyDescent="0.25">
      <c r="A53" s="28"/>
      <c r="B53" s="7"/>
      <c r="C53" s="7"/>
      <c r="D53" s="7"/>
      <c r="E53" s="13"/>
      <c r="F53" s="7"/>
      <c r="G53" s="13"/>
      <c r="H53" s="13"/>
      <c r="I53" s="13"/>
      <c r="J53" s="28"/>
    </row>
  </sheetData>
  <sheetProtection algorithmName="SHA-512" hashValue="Yup8flha/LoGRKpiYXiC8we/TuZkzK08xzk20liCubRIlrJqwKtzgCc7S7lqSBYRzdbQ8OyQABzWEsFGfGWyug==" saltValue="e6+PD2pJqtwdoHNr/KVMMQ==" spinCount="100000" sheet="1" objects="1" scenarios="1"/>
  <sortState xmlns:xlrd2="http://schemas.microsoft.com/office/spreadsheetml/2017/richdata2" ref="A9:I78">
    <sortCondition ref="E9:E78"/>
  </sortState>
  <mergeCells count="1">
    <mergeCell ref="A6:A7"/>
  </mergeCells>
  <phoneticPr fontId="0" type="noConversion"/>
  <printOptions horizontalCentered="1"/>
  <pageMargins left="0.25" right="0.25" top="0.75" bottom="0.75" header="0.3" footer="0.3"/>
  <pageSetup paperSize="9" scale="94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>
    <pageSetUpPr fitToPage="1"/>
  </sheetPr>
  <dimension ref="A1:J22"/>
  <sheetViews>
    <sheetView workbookViewId="0">
      <pane ySplit="8" topLeftCell="A9" activePane="bottomLeft" state="frozen"/>
      <selection activeCell="F108" sqref="F108"/>
      <selection pane="bottomLeft" activeCell="G23" sqref="G23"/>
    </sheetView>
  </sheetViews>
  <sheetFormatPr defaultColWidth="9.1796875" defaultRowHeight="12.5" x14ac:dyDescent="0.25"/>
  <cols>
    <col min="1" max="1" width="15.26953125" style="1" bestFit="1" customWidth="1"/>
    <col min="2" max="2" width="15.36328125" style="1" bestFit="1" customWidth="1"/>
    <col min="3" max="4" width="15.1796875" style="1" customWidth="1"/>
    <col min="5" max="5" width="14.7265625" style="1" customWidth="1"/>
    <col min="6" max="6" width="14.08984375" style="1" bestFit="1" customWidth="1"/>
    <col min="7" max="7" width="13" style="1" customWidth="1"/>
    <col min="8" max="8" width="11.7265625" style="1" customWidth="1"/>
    <col min="9" max="9" width="10.7265625" style="1" customWidth="1"/>
    <col min="10" max="10" width="14.1796875" style="5" customWidth="1"/>
    <col min="11" max="16384" width="9.1796875" style="1"/>
  </cols>
  <sheetData>
    <row r="1" spans="1:10" s="13" customFormat="1" ht="13" x14ac:dyDescent="0.3">
      <c r="A1" s="4" t="s">
        <v>0</v>
      </c>
      <c r="B1" s="4"/>
      <c r="C1" s="4"/>
      <c r="D1" s="4"/>
      <c r="E1" s="4"/>
      <c r="I1" s="68"/>
      <c r="J1" s="68"/>
    </row>
    <row r="2" spans="1:10" s="13" customFormat="1" ht="13" x14ac:dyDescent="0.3">
      <c r="B2" s="4" t="s">
        <v>1</v>
      </c>
      <c r="C2" s="12">
        <f>ValueDateFDB</f>
        <v>45991</v>
      </c>
      <c r="D2" s="77"/>
      <c r="E2" s="79"/>
      <c r="F2" s="80"/>
      <c r="I2" s="68"/>
      <c r="J2" s="68"/>
    </row>
    <row r="3" spans="1:10" s="13" customFormat="1" ht="6" customHeight="1" x14ac:dyDescent="0.3">
      <c r="C3" s="4"/>
      <c r="D3" s="4"/>
      <c r="E3" s="4"/>
      <c r="F3" s="4"/>
      <c r="I3" s="68"/>
      <c r="J3" s="68"/>
    </row>
    <row r="4" spans="1:10" s="13" customFormat="1" ht="13" x14ac:dyDescent="0.3">
      <c r="A4" s="2" t="s">
        <v>47</v>
      </c>
      <c r="B4" s="4"/>
      <c r="C4" s="4"/>
      <c r="E4" s="4"/>
      <c r="F4" s="4"/>
      <c r="I4" s="68"/>
      <c r="J4" s="68"/>
    </row>
    <row r="5" spans="1:10" s="13" customFormat="1" x14ac:dyDescent="0.25">
      <c r="I5" s="68"/>
      <c r="J5" s="68"/>
    </row>
    <row r="6" spans="1:10" s="13" customFormat="1" ht="13" x14ac:dyDescent="0.3">
      <c r="A6" s="84" t="s">
        <v>3</v>
      </c>
      <c r="B6" s="26" t="s">
        <v>4</v>
      </c>
      <c r="C6" s="14" t="s">
        <v>5</v>
      </c>
      <c r="D6" s="14" t="s">
        <v>6</v>
      </c>
      <c r="E6" s="16" t="s">
        <v>7</v>
      </c>
      <c r="F6" s="15" t="s">
        <v>8</v>
      </c>
      <c r="G6" s="16" t="s">
        <v>9</v>
      </c>
      <c r="H6" s="16" t="s">
        <v>10</v>
      </c>
      <c r="I6" s="17" t="s">
        <v>11</v>
      </c>
      <c r="J6" s="28"/>
    </row>
    <row r="7" spans="1:10" s="13" customFormat="1" ht="13" x14ac:dyDescent="0.3">
      <c r="A7" s="84"/>
      <c r="B7" s="27" t="s">
        <v>12</v>
      </c>
      <c r="C7" s="24" t="s">
        <v>48</v>
      </c>
      <c r="D7" s="24" t="s">
        <v>14</v>
      </c>
      <c r="E7" s="19" t="s">
        <v>14</v>
      </c>
      <c r="F7" s="18" t="s">
        <v>14</v>
      </c>
      <c r="G7" s="19" t="s">
        <v>14</v>
      </c>
      <c r="H7" s="19" t="s">
        <v>7</v>
      </c>
      <c r="I7" s="20">
        <v>100</v>
      </c>
      <c r="J7" s="28"/>
    </row>
    <row r="8" spans="1:10" s="13" customFormat="1" ht="1.5" customHeight="1" x14ac:dyDescent="0.25">
      <c r="A8" s="57"/>
      <c r="B8" s="57"/>
      <c r="C8" s="63"/>
      <c r="D8" s="63"/>
      <c r="E8" s="59"/>
      <c r="F8" s="60"/>
      <c r="G8" s="59"/>
      <c r="H8" s="59"/>
      <c r="I8" s="61"/>
      <c r="J8" s="28"/>
    </row>
    <row r="9" spans="1:10" s="13" customFormat="1" ht="13" x14ac:dyDescent="0.3">
      <c r="A9" s="91" t="s">
        <v>49</v>
      </c>
      <c r="B9" s="49">
        <v>5000000</v>
      </c>
      <c r="C9" s="29">
        <v>3.3599999999999998E-2</v>
      </c>
      <c r="D9" s="88">
        <v>44167</v>
      </c>
      <c r="E9" s="30">
        <v>45993</v>
      </c>
      <c r="F9" s="89">
        <v>45810</v>
      </c>
      <c r="G9" s="90">
        <v>45993</v>
      </c>
      <c r="H9" s="29">
        <v>1.84E-4</v>
      </c>
      <c r="I9" s="55">
        <v>100.018258</v>
      </c>
      <c r="J9" s="28"/>
    </row>
    <row r="10" spans="1:10" s="13" customFormat="1" ht="13" x14ac:dyDescent="0.3">
      <c r="A10" s="91" t="s">
        <v>50</v>
      </c>
      <c r="B10" s="49">
        <v>6500000</v>
      </c>
      <c r="C10" s="29">
        <v>2.63E-2</v>
      </c>
      <c r="D10" s="88">
        <v>45905</v>
      </c>
      <c r="E10" s="30">
        <v>46635</v>
      </c>
      <c r="F10" s="89">
        <v>45905</v>
      </c>
      <c r="G10" s="90">
        <v>46086</v>
      </c>
      <c r="H10" s="29">
        <v>2.8516E-2</v>
      </c>
      <c r="I10" s="55">
        <v>99.619399000000001</v>
      </c>
      <c r="J10" s="28"/>
    </row>
    <row r="11" spans="1:10" s="13" customFormat="1" ht="13" x14ac:dyDescent="0.3">
      <c r="A11" s="91" t="s">
        <v>51</v>
      </c>
      <c r="B11" s="49">
        <v>2500000</v>
      </c>
      <c r="C11" s="29">
        <v>2.5000000000000001E-2</v>
      </c>
      <c r="D11" s="88">
        <v>45905</v>
      </c>
      <c r="E11" s="30">
        <v>47001</v>
      </c>
      <c r="F11" s="89">
        <v>45905</v>
      </c>
      <c r="G11" s="90">
        <v>46086</v>
      </c>
      <c r="H11" s="29">
        <v>3.5446999999999999E-2</v>
      </c>
      <c r="I11" s="55">
        <v>97.271072000000004</v>
      </c>
      <c r="J11" s="28"/>
    </row>
    <row r="12" spans="1:10" s="13" customFormat="1" x14ac:dyDescent="0.25">
      <c r="J12" s="28"/>
    </row>
    <row r="13" spans="1:10" s="13" customFormat="1" x14ac:dyDescent="0.25">
      <c r="A13" s="13" t="s">
        <v>40</v>
      </c>
      <c r="J13" s="28"/>
    </row>
    <row r="14" spans="1:10" s="13" customFormat="1" x14ac:dyDescent="0.25">
      <c r="A14" s="13" t="s">
        <v>52</v>
      </c>
      <c r="J14" s="28"/>
    </row>
    <row r="15" spans="1:10" s="13" customFormat="1" x14ac:dyDescent="0.25">
      <c r="A15" s="13" t="s">
        <v>53</v>
      </c>
      <c r="J15" s="28"/>
    </row>
    <row r="16" spans="1:10" s="13" customFormat="1" x14ac:dyDescent="0.25">
      <c r="A16" s="13" t="s">
        <v>43</v>
      </c>
    </row>
    <row r="17" spans="1:10" s="13" customFormat="1" x14ac:dyDescent="0.25">
      <c r="A17" s="13" t="s">
        <v>44</v>
      </c>
      <c r="J17" s="28"/>
    </row>
    <row r="18" spans="1:10" s="13" customFormat="1" x14ac:dyDescent="0.25">
      <c r="A18" s="13" t="s">
        <v>45</v>
      </c>
      <c r="J18" s="28"/>
    </row>
    <row r="19" spans="1:10" s="13" customFormat="1" ht="12.75" customHeight="1" x14ac:dyDescent="0.25">
      <c r="A19" s="13" t="s">
        <v>54</v>
      </c>
      <c r="J19" s="28"/>
    </row>
    <row r="20" spans="1:10" ht="12.75" customHeight="1" x14ac:dyDescent="0.3">
      <c r="A20" s="4"/>
      <c r="B20" s="4"/>
      <c r="C20" s="4"/>
      <c r="D20" s="4"/>
      <c r="E20" s="13"/>
      <c r="F20" s="13"/>
      <c r="G20" s="13"/>
      <c r="H20" s="13"/>
      <c r="I20" s="13"/>
      <c r="J20" s="28"/>
    </row>
    <row r="21" spans="1:10" ht="13" x14ac:dyDescent="0.3">
      <c r="A21" s="4"/>
      <c r="B21" s="4"/>
      <c r="C21" s="7"/>
      <c r="D21" s="4"/>
      <c r="E21" s="13"/>
      <c r="F21" s="13"/>
      <c r="G21" s="7"/>
      <c r="H21" s="13"/>
      <c r="I21" s="13"/>
      <c r="J21" s="28"/>
    </row>
    <row r="22" spans="1:10" ht="13" x14ac:dyDescent="0.3">
      <c r="A22" s="4"/>
      <c r="B22" s="4"/>
      <c r="C22" s="4"/>
      <c r="D22" s="7"/>
      <c r="E22" s="7"/>
      <c r="F22" s="13"/>
      <c r="G22" s="13"/>
      <c r="H22" s="13"/>
      <c r="I22" s="13"/>
      <c r="J22" s="28"/>
    </row>
  </sheetData>
  <sheetProtection algorithmName="SHA-512" hashValue="RmGJlv7Vd9Erq1Dby8LdskQe8ae6/I4AxlAOnHOqGGQGRWVvyj2XinV96uL+7noHs8qEN+YDue0oxlSqO4Bamg==" saltValue="h3Ro3ioyMeVrSSYopu9NxQ==" spinCount="100000" sheet="1" objects="1" scenarios="1"/>
  <sortState xmlns:xlrd2="http://schemas.microsoft.com/office/spreadsheetml/2017/richdata2" ref="A11:I17">
    <sortCondition ref="E11:E17"/>
  </sortState>
  <mergeCells count="1">
    <mergeCell ref="A6:A7"/>
  </mergeCells>
  <phoneticPr fontId="0" type="noConversion"/>
  <printOptions horizontalCentered="1"/>
  <pageMargins left="0.98425196850393704" right="0.98425196850393704" top="0.23622047244094499" bottom="0.41" header="0.23622047244094499" footer="0"/>
  <pageSetup paperSize="9" scale="92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/>
  <dimension ref="A1:J111"/>
  <sheetViews>
    <sheetView zoomScaleNormal="100" workbookViewId="0">
      <pane ySplit="8" topLeftCell="A32" activePane="bottomLeft" state="frozen"/>
      <selection activeCell="N30" sqref="N30"/>
      <selection pane="bottomLeft" activeCell="L45" sqref="L45"/>
    </sheetView>
  </sheetViews>
  <sheetFormatPr defaultRowHeight="12.5" x14ac:dyDescent="0.25"/>
  <cols>
    <col min="1" max="1" width="15.26953125" style="42" bestFit="1" customWidth="1"/>
    <col min="2" max="2" width="15.26953125" bestFit="1" customWidth="1"/>
    <col min="3" max="3" width="11.26953125" customWidth="1"/>
    <col min="4" max="4" width="14.7265625" customWidth="1"/>
    <col min="5" max="5" width="15.54296875" customWidth="1"/>
    <col min="6" max="7" width="15.7265625" customWidth="1"/>
    <col min="8" max="8" width="11.26953125" customWidth="1"/>
    <col min="9" max="9" width="11" style="10" bestFit="1" customWidth="1"/>
    <col min="10" max="10" width="14.7265625" style="37" customWidth="1"/>
    <col min="14" max="14" width="10.453125" bestFit="1" customWidth="1"/>
  </cols>
  <sheetData>
    <row r="1" spans="1:10" s="13" customFormat="1" ht="13" x14ac:dyDescent="0.3">
      <c r="A1" s="41" t="s">
        <v>0</v>
      </c>
      <c r="B1" s="4"/>
      <c r="C1" s="4"/>
      <c r="D1" s="4"/>
      <c r="E1" s="4"/>
      <c r="I1" s="68"/>
      <c r="J1" s="67"/>
    </row>
    <row r="2" spans="1:10" s="13" customFormat="1" ht="13" x14ac:dyDescent="0.3">
      <c r="A2" s="63"/>
      <c r="B2" s="4" t="s">
        <v>1</v>
      </c>
      <c r="C2" s="12">
        <f>ValueDateFDB</f>
        <v>45991</v>
      </c>
      <c r="D2" s="77"/>
      <c r="E2" s="79"/>
      <c r="F2" s="80"/>
      <c r="I2" s="68"/>
      <c r="J2" s="67"/>
    </row>
    <row r="3" spans="1:10" s="13" customFormat="1" ht="6" customHeight="1" x14ac:dyDescent="0.3">
      <c r="A3" s="63"/>
      <c r="C3" s="4"/>
      <c r="D3" s="4"/>
      <c r="E3" s="4"/>
      <c r="F3" s="4"/>
      <c r="H3" s="3"/>
      <c r="I3" s="68"/>
      <c r="J3" s="67"/>
    </row>
    <row r="4" spans="1:10" s="13" customFormat="1" ht="13" x14ac:dyDescent="0.3">
      <c r="A4" s="43" t="s">
        <v>56</v>
      </c>
      <c r="B4" s="4"/>
      <c r="C4" s="4"/>
      <c r="E4" s="4"/>
      <c r="F4" s="4"/>
      <c r="I4" s="68"/>
      <c r="J4" s="67"/>
    </row>
    <row r="5" spans="1:10" s="13" customFormat="1" x14ac:dyDescent="0.25">
      <c r="A5" s="63"/>
      <c r="I5" s="68"/>
      <c r="J5" s="67"/>
    </row>
    <row r="6" spans="1:10" s="13" customFormat="1" ht="13" x14ac:dyDescent="0.3">
      <c r="A6" s="84" t="s">
        <v>3</v>
      </c>
      <c r="B6" s="16" t="s">
        <v>4</v>
      </c>
      <c r="C6" s="14" t="s">
        <v>5</v>
      </c>
      <c r="D6" s="15" t="s">
        <v>6</v>
      </c>
      <c r="E6" s="16" t="s">
        <v>7</v>
      </c>
      <c r="F6" s="15" t="s">
        <v>8</v>
      </c>
      <c r="G6" s="16" t="s">
        <v>9</v>
      </c>
      <c r="H6" s="16" t="s">
        <v>10</v>
      </c>
      <c r="I6" s="17" t="s">
        <v>11</v>
      </c>
      <c r="J6" s="67"/>
    </row>
    <row r="7" spans="1:10" s="13" customFormat="1" ht="14.25" customHeight="1" x14ac:dyDescent="0.3">
      <c r="A7" s="84"/>
      <c r="B7" s="19" t="s">
        <v>57</v>
      </c>
      <c r="C7" s="23" t="s">
        <v>13</v>
      </c>
      <c r="D7" s="18" t="s">
        <v>14</v>
      </c>
      <c r="E7" s="19" t="s">
        <v>14</v>
      </c>
      <c r="F7" s="18" t="s">
        <v>14</v>
      </c>
      <c r="G7" s="19" t="s">
        <v>14</v>
      </c>
      <c r="H7" s="19" t="s">
        <v>7</v>
      </c>
      <c r="I7" s="20">
        <v>100</v>
      </c>
      <c r="J7" s="67"/>
    </row>
    <row r="8" spans="1:10" s="13" customFormat="1" ht="1.5" customHeight="1" x14ac:dyDescent="0.25">
      <c r="A8" s="57"/>
      <c r="B8" s="57"/>
      <c r="C8" s="64"/>
      <c r="D8" s="60"/>
      <c r="E8" s="59"/>
      <c r="F8" s="60"/>
      <c r="G8" s="59"/>
      <c r="H8" s="59"/>
      <c r="I8" s="61"/>
      <c r="J8" s="67"/>
    </row>
    <row r="9" spans="1:10" s="13" customFormat="1" ht="13" customHeight="1" x14ac:dyDescent="0.3">
      <c r="A9" s="91" t="s">
        <v>58</v>
      </c>
      <c r="B9" s="25">
        <v>14000000</v>
      </c>
      <c r="C9" s="21">
        <v>0.09</v>
      </c>
      <c r="D9" s="30">
        <v>40520</v>
      </c>
      <c r="E9" s="30">
        <v>45999</v>
      </c>
      <c r="F9" s="92">
        <v>45816</v>
      </c>
      <c r="G9" s="89">
        <v>45999</v>
      </c>
      <c r="H9" s="29">
        <v>2.6600000000000001E-4</v>
      </c>
      <c r="I9" s="45">
        <v>100.19611399999999</v>
      </c>
      <c r="J9" s="65"/>
    </row>
    <row r="10" spans="1:10" s="13" customFormat="1" ht="13" customHeight="1" x14ac:dyDescent="0.3">
      <c r="A10" s="91" t="s">
        <v>59</v>
      </c>
      <c r="B10" s="25">
        <v>24800000</v>
      </c>
      <c r="C10" s="21">
        <v>0.09</v>
      </c>
      <c r="D10" s="30">
        <v>40527</v>
      </c>
      <c r="E10" s="30">
        <v>46006</v>
      </c>
      <c r="F10" s="92">
        <v>45823</v>
      </c>
      <c r="G10" s="89">
        <v>46006</v>
      </c>
      <c r="H10" s="29">
        <v>4.9799999999999996E-4</v>
      </c>
      <c r="I10" s="45">
        <v>100.36672</v>
      </c>
      <c r="J10" s="65"/>
    </row>
    <row r="11" spans="1:10" s="13" customFormat="1" ht="13" customHeight="1" x14ac:dyDescent="0.3">
      <c r="A11" s="91" t="s">
        <v>60</v>
      </c>
      <c r="B11" s="25">
        <v>25000000</v>
      </c>
      <c r="C11" s="21">
        <v>8.9899999999999994E-2</v>
      </c>
      <c r="D11" s="30">
        <v>40534</v>
      </c>
      <c r="E11" s="30">
        <v>46013</v>
      </c>
      <c r="F11" s="92">
        <v>45830</v>
      </c>
      <c r="G11" s="89">
        <v>46013</v>
      </c>
      <c r="H11" s="29">
        <v>7.3099999999999999E-4</v>
      </c>
      <c r="I11" s="45">
        <v>100.535791</v>
      </c>
      <c r="J11" s="65"/>
    </row>
    <row r="12" spans="1:10" s="13" customFormat="1" ht="13" customHeight="1" x14ac:dyDescent="0.3">
      <c r="A12" s="91" t="s">
        <v>61</v>
      </c>
      <c r="B12" s="25">
        <v>2370000</v>
      </c>
      <c r="C12" s="21">
        <v>8.9499999999999996E-2</v>
      </c>
      <c r="D12" s="30">
        <v>40597</v>
      </c>
      <c r="E12" s="30">
        <v>46076</v>
      </c>
      <c r="F12" s="92">
        <v>45892</v>
      </c>
      <c r="G12" s="89">
        <v>46076</v>
      </c>
      <c r="H12" s="29">
        <v>1.902E-3</v>
      </c>
      <c r="I12" s="45">
        <v>102.021378</v>
      </c>
      <c r="J12" s="65"/>
    </row>
    <row r="13" spans="1:10" s="13" customFormat="1" ht="13" customHeight="1" x14ac:dyDescent="0.3">
      <c r="A13" s="91" t="s">
        <v>62</v>
      </c>
      <c r="B13" s="25">
        <v>6100000</v>
      </c>
      <c r="C13" s="21">
        <v>0.08</v>
      </c>
      <c r="D13" s="30">
        <v>40618</v>
      </c>
      <c r="E13" s="30">
        <v>46097</v>
      </c>
      <c r="F13" s="92">
        <v>45916</v>
      </c>
      <c r="G13" s="89">
        <v>46097</v>
      </c>
      <c r="H13" s="29">
        <v>2.444E-3</v>
      </c>
      <c r="I13" s="45">
        <v>102.26816700000001</v>
      </c>
      <c r="J13" s="65"/>
    </row>
    <row r="14" spans="1:10" s="13" customFormat="1" ht="13" customHeight="1" x14ac:dyDescent="0.3">
      <c r="A14" s="91" t="s">
        <v>63</v>
      </c>
      <c r="B14" s="25">
        <v>700000</v>
      </c>
      <c r="C14" s="21">
        <v>0.08</v>
      </c>
      <c r="D14" s="30">
        <v>40632</v>
      </c>
      <c r="E14" s="30">
        <v>46111</v>
      </c>
      <c r="F14" s="92">
        <v>45930</v>
      </c>
      <c r="G14" s="89">
        <v>46111</v>
      </c>
      <c r="H14" s="29">
        <v>2.833E-3</v>
      </c>
      <c r="I14" s="45">
        <v>102.554357</v>
      </c>
      <c r="J14" s="65"/>
    </row>
    <row r="15" spans="1:10" s="13" customFormat="1" ht="13" customHeight="1" x14ac:dyDescent="0.3">
      <c r="A15" s="91" t="s">
        <v>64</v>
      </c>
      <c r="B15" s="25">
        <v>2000000</v>
      </c>
      <c r="C15" s="21">
        <v>7.9000000000000001E-2</v>
      </c>
      <c r="D15" s="30">
        <v>40674</v>
      </c>
      <c r="E15" s="30">
        <v>46153</v>
      </c>
      <c r="F15" s="92">
        <v>45972</v>
      </c>
      <c r="G15" s="89">
        <v>46153</v>
      </c>
      <c r="H15" s="29">
        <v>4.0000000000000001E-3</v>
      </c>
      <c r="I15" s="45">
        <v>103.349615</v>
      </c>
      <c r="J15" s="65"/>
    </row>
    <row r="16" spans="1:10" s="13" customFormat="1" ht="13" customHeight="1" x14ac:dyDescent="0.3">
      <c r="A16" s="91" t="s">
        <v>65</v>
      </c>
      <c r="B16" s="25">
        <v>300000</v>
      </c>
      <c r="C16" s="21">
        <v>7.0000000000000007E-2</v>
      </c>
      <c r="D16" s="30">
        <v>40716</v>
      </c>
      <c r="E16" s="30">
        <v>46195</v>
      </c>
      <c r="F16" s="92">
        <v>45830</v>
      </c>
      <c r="G16" s="89">
        <v>46013</v>
      </c>
      <c r="H16" s="29">
        <v>5.3930000000000002E-3</v>
      </c>
      <c r="I16" s="45">
        <v>103.607884</v>
      </c>
      <c r="J16" s="65"/>
    </row>
    <row r="17" spans="1:10" s="13" customFormat="1" ht="13" customHeight="1" x14ac:dyDescent="0.3">
      <c r="A17" s="91" t="s">
        <v>66</v>
      </c>
      <c r="B17" s="25">
        <v>2700000</v>
      </c>
      <c r="C17" s="21">
        <v>6.7199999999999996E-2</v>
      </c>
      <c r="D17" s="30">
        <v>40751</v>
      </c>
      <c r="E17" s="30">
        <v>46230</v>
      </c>
      <c r="F17" s="92">
        <v>45865</v>
      </c>
      <c r="G17" s="89">
        <v>46049</v>
      </c>
      <c r="H17" s="29">
        <v>6.6959999999999997E-3</v>
      </c>
      <c r="I17" s="45">
        <v>103.96222</v>
      </c>
      <c r="J17" s="65"/>
    </row>
    <row r="18" spans="1:10" s="13" customFormat="1" ht="13" customHeight="1" x14ac:dyDescent="0.3">
      <c r="A18" s="91" t="s">
        <v>67</v>
      </c>
      <c r="B18" s="25">
        <v>2400000</v>
      </c>
      <c r="C18" s="21">
        <v>6.4000000000000001E-2</v>
      </c>
      <c r="D18" s="30">
        <v>40765</v>
      </c>
      <c r="E18" s="30">
        <v>46244</v>
      </c>
      <c r="F18" s="92">
        <v>45879</v>
      </c>
      <c r="G18" s="89">
        <v>46063</v>
      </c>
      <c r="H18" s="29">
        <v>7.2170000000000003E-3</v>
      </c>
      <c r="I18" s="45">
        <v>103.931775</v>
      </c>
      <c r="J18" s="65"/>
    </row>
    <row r="19" spans="1:10" s="13" customFormat="1" ht="13" customHeight="1" x14ac:dyDescent="0.3">
      <c r="A19" s="91" t="s">
        <v>68</v>
      </c>
      <c r="B19" s="25">
        <v>2700000</v>
      </c>
      <c r="C19" s="21">
        <v>0.06</v>
      </c>
      <c r="D19" s="30">
        <v>40779</v>
      </c>
      <c r="E19" s="30">
        <v>46258</v>
      </c>
      <c r="F19" s="92">
        <v>45893</v>
      </c>
      <c r="G19" s="89">
        <v>46077</v>
      </c>
      <c r="H19" s="29">
        <v>7.7380000000000001E-3</v>
      </c>
      <c r="I19" s="45">
        <v>103.81477700000001</v>
      </c>
      <c r="J19" s="65"/>
    </row>
    <row r="20" spans="1:10" s="13" customFormat="1" ht="13" customHeight="1" x14ac:dyDescent="0.3">
      <c r="A20" s="91" t="s">
        <v>69</v>
      </c>
      <c r="B20" s="25">
        <v>4200000</v>
      </c>
      <c r="C20" s="21">
        <v>5.8000000000000003E-2</v>
      </c>
      <c r="D20" s="30">
        <v>40793</v>
      </c>
      <c r="E20" s="30">
        <v>46272</v>
      </c>
      <c r="F20" s="92">
        <v>45907</v>
      </c>
      <c r="G20" s="89">
        <v>46088</v>
      </c>
      <c r="H20" s="29">
        <v>8.2590000000000007E-3</v>
      </c>
      <c r="I20" s="45">
        <v>103.79849900000001</v>
      </c>
      <c r="J20" s="65"/>
    </row>
    <row r="21" spans="1:10" s="13" customFormat="1" ht="13" customHeight="1" x14ac:dyDescent="0.3">
      <c r="A21" s="91" t="s">
        <v>70</v>
      </c>
      <c r="B21" s="25">
        <v>4100000</v>
      </c>
      <c r="C21" s="21">
        <v>5.8000000000000003E-2</v>
      </c>
      <c r="D21" s="30">
        <v>40814</v>
      </c>
      <c r="E21" s="30">
        <v>46293</v>
      </c>
      <c r="F21" s="92">
        <v>45928</v>
      </c>
      <c r="G21" s="89">
        <v>46109</v>
      </c>
      <c r="H21" s="29">
        <v>9.0410000000000004E-3</v>
      </c>
      <c r="I21" s="45">
        <v>104.018261</v>
      </c>
      <c r="J21" s="65"/>
    </row>
    <row r="22" spans="1:10" s="13" customFormat="1" ht="13" customHeight="1" x14ac:dyDescent="0.3">
      <c r="A22" s="91" t="s">
        <v>71</v>
      </c>
      <c r="B22" s="25">
        <v>8500000</v>
      </c>
      <c r="C22" s="21">
        <v>5.8000000000000003E-2</v>
      </c>
      <c r="D22" s="30">
        <v>40821</v>
      </c>
      <c r="E22" s="30">
        <v>46300</v>
      </c>
      <c r="F22" s="92">
        <v>45935</v>
      </c>
      <c r="G22" s="89">
        <v>46117</v>
      </c>
      <c r="H22" s="29">
        <v>9.3019999999999995E-3</v>
      </c>
      <c r="I22" s="45">
        <v>104.093515</v>
      </c>
      <c r="J22" s="65"/>
    </row>
    <row r="23" spans="1:10" s="13" customFormat="1" ht="13" customHeight="1" x14ac:dyDescent="0.3">
      <c r="A23" s="91" t="s">
        <v>72</v>
      </c>
      <c r="B23" s="25">
        <v>2000000</v>
      </c>
      <c r="C23" s="21">
        <v>5.8000000000000003E-2</v>
      </c>
      <c r="D23" s="30">
        <v>40828</v>
      </c>
      <c r="E23" s="30">
        <v>46307</v>
      </c>
      <c r="F23" s="92">
        <v>45942</v>
      </c>
      <c r="G23" s="89">
        <v>46124</v>
      </c>
      <c r="H23" s="29">
        <v>9.5619999999999993E-3</v>
      </c>
      <c r="I23" s="45">
        <v>104.16318800000001</v>
      </c>
      <c r="J23" s="65"/>
    </row>
    <row r="24" spans="1:10" s="13" customFormat="1" ht="13" customHeight="1" x14ac:dyDescent="0.3">
      <c r="A24" s="91" t="s">
        <v>73</v>
      </c>
      <c r="B24" s="25">
        <v>2000000</v>
      </c>
      <c r="C24" s="21">
        <v>5.8000000000000003E-2</v>
      </c>
      <c r="D24" s="30">
        <v>40835</v>
      </c>
      <c r="E24" s="30">
        <v>46314</v>
      </c>
      <c r="F24" s="92">
        <v>45949</v>
      </c>
      <c r="G24" s="89">
        <v>46131</v>
      </c>
      <c r="H24" s="29">
        <v>9.8230000000000001E-3</v>
      </c>
      <c r="I24" s="45">
        <v>104.231746</v>
      </c>
      <c r="J24" s="65"/>
    </row>
    <row r="25" spans="1:10" s="13" customFormat="1" ht="13" customHeight="1" x14ac:dyDescent="0.3">
      <c r="A25" s="91" t="s">
        <v>74</v>
      </c>
      <c r="B25" s="25">
        <v>4500000</v>
      </c>
      <c r="C25" s="21">
        <v>5.8000000000000003E-2</v>
      </c>
      <c r="D25" s="30">
        <v>40844</v>
      </c>
      <c r="E25" s="30">
        <v>46323</v>
      </c>
      <c r="F25" s="92">
        <v>45958</v>
      </c>
      <c r="G25" s="89">
        <v>46140</v>
      </c>
      <c r="H25" s="29">
        <v>1.0147E-2</v>
      </c>
      <c r="I25" s="45">
        <v>104.31946499999999</v>
      </c>
      <c r="J25" s="65"/>
    </row>
    <row r="26" spans="1:10" s="13" customFormat="1" ht="13" customHeight="1" x14ac:dyDescent="0.3">
      <c r="A26" s="91" t="s">
        <v>75</v>
      </c>
      <c r="B26" s="25">
        <v>1400000</v>
      </c>
      <c r="C26" s="21">
        <v>5.8000000000000003E-2</v>
      </c>
      <c r="D26" s="30">
        <v>40856</v>
      </c>
      <c r="E26" s="30">
        <v>46335</v>
      </c>
      <c r="F26" s="92">
        <v>45970</v>
      </c>
      <c r="G26" s="89">
        <v>46151</v>
      </c>
      <c r="H26" s="29">
        <v>1.0529999999999999E-2</v>
      </c>
      <c r="I26" s="45">
        <v>104.437122</v>
      </c>
      <c r="J26" s="65"/>
    </row>
    <row r="27" spans="1:10" s="13" customFormat="1" ht="13" customHeight="1" x14ac:dyDescent="0.3">
      <c r="A27" s="91" t="s">
        <v>76</v>
      </c>
      <c r="B27" s="25">
        <v>13500000</v>
      </c>
      <c r="C27" s="21">
        <v>6.3200000000000006E-2</v>
      </c>
      <c r="D27" s="30">
        <v>40884</v>
      </c>
      <c r="E27" s="30">
        <v>46363</v>
      </c>
      <c r="F27" s="92">
        <v>45815</v>
      </c>
      <c r="G27" s="89">
        <v>45998</v>
      </c>
      <c r="H27" s="29">
        <v>1.1245E-2</v>
      </c>
      <c r="I27" s="45">
        <v>105.249656</v>
      </c>
      <c r="J27" s="65"/>
    </row>
    <row r="28" spans="1:10" s="13" customFormat="1" ht="13" customHeight="1" x14ac:dyDescent="0.3">
      <c r="A28" s="91" t="s">
        <v>77</v>
      </c>
      <c r="B28" s="25">
        <v>11300000</v>
      </c>
      <c r="C28" s="21">
        <v>6.5000000000000002E-2</v>
      </c>
      <c r="D28" s="30">
        <v>40891</v>
      </c>
      <c r="E28" s="30">
        <v>46370</v>
      </c>
      <c r="F28" s="92">
        <v>45822</v>
      </c>
      <c r="G28" s="89">
        <v>46005</v>
      </c>
      <c r="H28" s="29">
        <v>1.129E-2</v>
      </c>
      <c r="I28" s="45">
        <v>105.52774700000001</v>
      </c>
      <c r="J28" s="65"/>
    </row>
    <row r="29" spans="1:10" s="13" customFormat="1" ht="13" customHeight="1" x14ac:dyDescent="0.3">
      <c r="A29" s="91" t="s">
        <v>78</v>
      </c>
      <c r="B29" s="25">
        <v>11100000</v>
      </c>
      <c r="C29" s="21">
        <v>6.6400000000000001E-2</v>
      </c>
      <c r="D29" s="30">
        <v>40898</v>
      </c>
      <c r="E29" s="30">
        <v>46377</v>
      </c>
      <c r="F29" s="92">
        <v>45829</v>
      </c>
      <c r="G29" s="89">
        <v>46012</v>
      </c>
      <c r="H29" s="29">
        <v>1.1335E-2</v>
      </c>
      <c r="I29" s="45">
        <v>105.770498</v>
      </c>
      <c r="J29" s="65"/>
    </row>
    <row r="30" spans="1:10" s="13" customFormat="1" ht="13" customHeight="1" x14ac:dyDescent="0.3">
      <c r="A30" s="91" t="s">
        <v>79</v>
      </c>
      <c r="B30" s="25">
        <v>10000000</v>
      </c>
      <c r="C30" s="21">
        <v>7.0000000000000007E-2</v>
      </c>
      <c r="D30" s="30">
        <v>40907</v>
      </c>
      <c r="E30" s="30">
        <v>46386</v>
      </c>
      <c r="F30" s="92">
        <v>45838</v>
      </c>
      <c r="G30" s="89">
        <v>46021</v>
      </c>
      <c r="H30" s="29">
        <v>1.1393E-2</v>
      </c>
      <c r="I30" s="45">
        <v>106.283027</v>
      </c>
      <c r="J30" s="65"/>
    </row>
    <row r="31" spans="1:10" s="13" customFormat="1" ht="13" customHeight="1" x14ac:dyDescent="0.3">
      <c r="A31" s="91" t="s">
        <v>80</v>
      </c>
      <c r="B31" s="25">
        <v>5100000</v>
      </c>
      <c r="C31" s="21">
        <v>6.9699999999999998E-2</v>
      </c>
      <c r="D31" s="30">
        <v>39430</v>
      </c>
      <c r="E31" s="30">
        <v>46735</v>
      </c>
      <c r="F31" s="92">
        <v>45822</v>
      </c>
      <c r="G31" s="89">
        <v>46005</v>
      </c>
      <c r="H31" s="29">
        <v>1.3639999999999999E-2</v>
      </c>
      <c r="I31" s="45">
        <v>111.230498</v>
      </c>
      <c r="J31" s="65"/>
    </row>
    <row r="32" spans="1:10" s="13" customFormat="1" ht="13" customHeight="1" x14ac:dyDescent="0.3">
      <c r="A32" s="91" t="s">
        <v>81</v>
      </c>
      <c r="B32" s="25">
        <v>18130000</v>
      </c>
      <c r="C32" s="21">
        <v>7.0999999999999994E-2</v>
      </c>
      <c r="D32" s="30">
        <v>39470</v>
      </c>
      <c r="E32" s="30">
        <v>46775</v>
      </c>
      <c r="F32" s="92">
        <v>45861</v>
      </c>
      <c r="G32" s="89">
        <v>46045</v>
      </c>
      <c r="H32" s="29">
        <v>1.3898000000000001E-2</v>
      </c>
      <c r="I32" s="45">
        <v>112.033548</v>
      </c>
      <c r="J32" s="65"/>
    </row>
    <row r="33" spans="1:10" s="13" customFormat="1" ht="13" customHeight="1" x14ac:dyDescent="0.3">
      <c r="A33" s="91" t="s">
        <v>82</v>
      </c>
      <c r="B33" s="25">
        <v>10550000</v>
      </c>
      <c r="C33" s="21">
        <v>7.1999999999999995E-2</v>
      </c>
      <c r="D33" s="30">
        <v>39526</v>
      </c>
      <c r="E33" s="30">
        <v>46831</v>
      </c>
      <c r="F33" s="92">
        <v>45919</v>
      </c>
      <c r="G33" s="89">
        <v>46100</v>
      </c>
      <c r="H33" s="29">
        <v>1.4258E-2</v>
      </c>
      <c r="I33" s="45">
        <v>113.022755</v>
      </c>
      <c r="J33" s="65"/>
    </row>
    <row r="34" spans="1:10" s="13" customFormat="1" ht="13" customHeight="1" x14ac:dyDescent="0.3">
      <c r="A34" s="91" t="s">
        <v>83</v>
      </c>
      <c r="B34" s="25">
        <v>5720000</v>
      </c>
      <c r="C34" s="21">
        <v>7.2300000000000003E-2</v>
      </c>
      <c r="D34" s="30">
        <v>39575</v>
      </c>
      <c r="E34" s="30">
        <v>46880</v>
      </c>
      <c r="F34" s="92">
        <v>45968</v>
      </c>
      <c r="G34" s="89">
        <v>46149</v>
      </c>
      <c r="H34" s="29">
        <v>1.4574E-2</v>
      </c>
      <c r="I34" s="45">
        <v>113.767274</v>
      </c>
      <c r="J34" s="65"/>
    </row>
    <row r="35" spans="1:10" s="13" customFormat="1" ht="13" customHeight="1" x14ac:dyDescent="0.3">
      <c r="A35" s="91" t="s">
        <v>84</v>
      </c>
      <c r="B35" s="25">
        <v>7230000</v>
      </c>
      <c r="C35" s="21">
        <v>7.2499999999999995E-2</v>
      </c>
      <c r="D35" s="30">
        <v>39617</v>
      </c>
      <c r="E35" s="30">
        <v>46922</v>
      </c>
      <c r="F35" s="92">
        <v>45826</v>
      </c>
      <c r="G35" s="89">
        <v>46009</v>
      </c>
      <c r="H35" s="29">
        <v>1.4844E-2</v>
      </c>
      <c r="I35" s="45">
        <v>114.36949799999999</v>
      </c>
      <c r="J35" s="65"/>
    </row>
    <row r="36" spans="1:10" s="13" customFormat="1" ht="13" customHeight="1" x14ac:dyDescent="0.3">
      <c r="A36" s="91" t="s">
        <v>85</v>
      </c>
      <c r="B36" s="25">
        <v>6115000</v>
      </c>
      <c r="C36" s="21">
        <v>7.2999999999999995E-2</v>
      </c>
      <c r="D36" s="30">
        <v>39652</v>
      </c>
      <c r="E36" s="30">
        <v>46957</v>
      </c>
      <c r="F36" s="92">
        <v>45861</v>
      </c>
      <c r="G36" s="89">
        <v>46045</v>
      </c>
      <c r="H36" s="29">
        <v>1.5069000000000001E-2</v>
      </c>
      <c r="I36" s="45">
        <v>114.973011</v>
      </c>
      <c r="J36" s="65"/>
    </row>
    <row r="37" spans="1:10" s="13" customFormat="1" ht="13" customHeight="1" x14ac:dyDescent="0.3">
      <c r="A37" s="91" t="s">
        <v>86</v>
      </c>
      <c r="B37" s="25">
        <v>10000000</v>
      </c>
      <c r="C37" s="21">
        <v>7.3499999999999996E-2</v>
      </c>
      <c r="D37" s="30">
        <v>39680</v>
      </c>
      <c r="E37" s="30">
        <v>46985</v>
      </c>
      <c r="F37" s="92">
        <v>45889</v>
      </c>
      <c r="G37" s="89">
        <v>46073</v>
      </c>
      <c r="H37" s="29">
        <v>1.525E-2</v>
      </c>
      <c r="I37" s="45">
        <v>115.47451599999999</v>
      </c>
      <c r="J37" s="65"/>
    </row>
    <row r="38" spans="1:10" s="13" customFormat="1" ht="13" customHeight="1" x14ac:dyDescent="0.3">
      <c r="A38" s="91" t="s">
        <v>87</v>
      </c>
      <c r="B38" s="25">
        <v>6150000</v>
      </c>
      <c r="C38" s="21">
        <v>7.3899999999999993E-2</v>
      </c>
      <c r="D38" s="30">
        <v>39694</v>
      </c>
      <c r="E38" s="30">
        <v>46999</v>
      </c>
      <c r="F38" s="92">
        <v>45903</v>
      </c>
      <c r="G38" s="89">
        <v>46084</v>
      </c>
      <c r="H38" s="29">
        <v>1.5339999999999999E-2</v>
      </c>
      <c r="I38" s="45">
        <v>115.745243</v>
      </c>
      <c r="J38" s="65"/>
    </row>
    <row r="39" spans="1:10" s="13" customFormat="1" ht="13" customHeight="1" x14ac:dyDescent="0.3">
      <c r="A39" s="91" t="s">
        <v>88</v>
      </c>
      <c r="B39" s="25">
        <v>5100000</v>
      </c>
      <c r="C39" s="21">
        <v>7.4200000000000002E-2</v>
      </c>
      <c r="D39" s="30">
        <v>39703</v>
      </c>
      <c r="E39" s="30">
        <v>47008</v>
      </c>
      <c r="F39" s="92">
        <v>45912</v>
      </c>
      <c r="G39" s="89">
        <v>46093</v>
      </c>
      <c r="H39" s="29">
        <v>1.5398E-2</v>
      </c>
      <c r="I39" s="45">
        <v>115.948455</v>
      </c>
      <c r="J39" s="65"/>
    </row>
    <row r="40" spans="1:10" s="13" customFormat="1" ht="13" customHeight="1" x14ac:dyDescent="0.3">
      <c r="A40" s="91" t="s">
        <v>89</v>
      </c>
      <c r="B40" s="25">
        <v>7500000</v>
      </c>
      <c r="C40" s="21">
        <v>7.46E-2</v>
      </c>
      <c r="D40" s="30">
        <v>39729</v>
      </c>
      <c r="E40" s="30">
        <v>47034</v>
      </c>
      <c r="F40" s="92">
        <v>45938</v>
      </c>
      <c r="G40" s="89">
        <v>46120</v>
      </c>
      <c r="H40" s="29">
        <v>1.5565000000000001E-2</v>
      </c>
      <c r="I40" s="45">
        <v>116.41668900000001</v>
      </c>
      <c r="J40" s="65"/>
    </row>
    <row r="41" spans="1:10" s="13" customFormat="1" ht="13" customHeight="1" x14ac:dyDescent="0.3">
      <c r="A41" s="91" t="s">
        <v>90</v>
      </c>
      <c r="B41" s="25">
        <v>4315000</v>
      </c>
      <c r="C41" s="21">
        <v>7.4999999999999997E-2</v>
      </c>
      <c r="D41" s="30">
        <v>39757</v>
      </c>
      <c r="E41" s="30">
        <v>47062</v>
      </c>
      <c r="F41" s="92">
        <v>45966</v>
      </c>
      <c r="G41" s="89">
        <v>46147</v>
      </c>
      <c r="H41" s="29">
        <v>1.5744999999999999E-2</v>
      </c>
      <c r="I41" s="45">
        <v>116.905952</v>
      </c>
      <c r="J41" s="65"/>
    </row>
    <row r="42" spans="1:10" s="13" customFormat="1" ht="13" customHeight="1" x14ac:dyDescent="0.3">
      <c r="A42" s="91" t="s">
        <v>91</v>
      </c>
      <c r="B42" s="25">
        <v>4100000</v>
      </c>
      <c r="C42" s="21">
        <v>7.5300000000000006E-2</v>
      </c>
      <c r="D42" s="30">
        <v>39771</v>
      </c>
      <c r="E42" s="30">
        <v>47076</v>
      </c>
      <c r="F42" s="92">
        <v>45980</v>
      </c>
      <c r="G42" s="89">
        <v>46161</v>
      </c>
      <c r="H42" s="29">
        <v>1.5835999999999999E-2</v>
      </c>
      <c r="I42" s="45">
        <v>117.182529</v>
      </c>
      <c r="J42" s="65"/>
    </row>
    <row r="43" spans="1:10" s="13" customFormat="1" ht="13" customHeight="1" x14ac:dyDescent="0.3">
      <c r="A43" s="91" t="s">
        <v>92</v>
      </c>
      <c r="B43" s="25">
        <v>1500000</v>
      </c>
      <c r="C43" s="21">
        <v>7.5499999999999998E-2</v>
      </c>
      <c r="D43" s="30">
        <v>39787</v>
      </c>
      <c r="E43" s="30">
        <v>47092</v>
      </c>
      <c r="F43" s="92">
        <v>45813</v>
      </c>
      <c r="G43" s="89">
        <v>45996</v>
      </c>
      <c r="H43" s="29">
        <v>1.5938999999999998E-2</v>
      </c>
      <c r="I43" s="45">
        <v>117.45716899999999</v>
      </c>
      <c r="J43" s="65"/>
    </row>
    <row r="44" spans="1:10" s="13" customFormat="1" ht="13" customHeight="1" x14ac:dyDescent="0.3">
      <c r="A44" s="91" t="s">
        <v>93</v>
      </c>
      <c r="B44" s="25">
        <v>5052000</v>
      </c>
      <c r="C44" s="21">
        <v>8.5000000000000006E-2</v>
      </c>
      <c r="D44" s="30">
        <v>39799</v>
      </c>
      <c r="E44" s="30">
        <v>47104</v>
      </c>
      <c r="F44" s="92">
        <v>45825</v>
      </c>
      <c r="G44" s="89">
        <v>46008</v>
      </c>
      <c r="H44" s="29">
        <v>1.6015999999999999E-2</v>
      </c>
      <c r="I44" s="45">
        <v>120.430007</v>
      </c>
      <c r="J44" s="65"/>
    </row>
    <row r="45" spans="1:10" s="13" customFormat="1" ht="13" customHeight="1" x14ac:dyDescent="0.3">
      <c r="A45" s="91" t="s">
        <v>94</v>
      </c>
      <c r="B45" s="25">
        <v>6000000</v>
      </c>
      <c r="C45" s="21">
        <v>9.5000000000000001E-2</v>
      </c>
      <c r="D45" s="30">
        <v>39806</v>
      </c>
      <c r="E45" s="30">
        <v>47111</v>
      </c>
      <c r="F45" s="92">
        <v>45832</v>
      </c>
      <c r="G45" s="89">
        <v>46015</v>
      </c>
      <c r="H45" s="29">
        <v>1.6060999999999999E-2</v>
      </c>
      <c r="I45" s="45">
        <v>123.519068</v>
      </c>
      <c r="J45" s="65"/>
    </row>
    <row r="46" spans="1:10" s="13" customFormat="1" ht="13" customHeight="1" x14ac:dyDescent="0.3">
      <c r="A46" s="91" t="s">
        <v>95</v>
      </c>
      <c r="B46" s="25">
        <v>2110000</v>
      </c>
      <c r="C46" s="21">
        <v>0.105</v>
      </c>
      <c r="D46" s="30">
        <v>39813</v>
      </c>
      <c r="E46" s="30">
        <v>47118</v>
      </c>
      <c r="F46" s="92">
        <v>45838</v>
      </c>
      <c r="G46" s="89">
        <v>46022</v>
      </c>
      <c r="H46" s="29">
        <v>1.6105999999999999E-2</v>
      </c>
      <c r="I46" s="45">
        <v>126.639758</v>
      </c>
      <c r="J46" s="65"/>
    </row>
    <row r="47" spans="1:10" s="13" customFormat="1" ht="13" customHeight="1" x14ac:dyDescent="0.3">
      <c r="A47" s="91" t="s">
        <v>96</v>
      </c>
      <c r="B47" s="25">
        <v>4000000</v>
      </c>
      <c r="C47" s="21">
        <v>0.115</v>
      </c>
      <c r="D47" s="30">
        <v>39820</v>
      </c>
      <c r="E47" s="30">
        <v>47125</v>
      </c>
      <c r="F47" s="92">
        <v>45845</v>
      </c>
      <c r="G47" s="89">
        <v>46029</v>
      </c>
      <c r="H47" s="29">
        <v>1.6150999999999999E-2</v>
      </c>
      <c r="I47" s="45">
        <v>129.79839100000001</v>
      </c>
      <c r="J47" s="65"/>
    </row>
    <row r="48" spans="1:10" s="13" customFormat="1" ht="13" customHeight="1" x14ac:dyDescent="0.3">
      <c r="A48" s="91" t="s">
        <v>97</v>
      </c>
      <c r="B48" s="25">
        <v>3700000</v>
      </c>
      <c r="C48" s="21">
        <v>0.11749999999999999</v>
      </c>
      <c r="D48" s="30">
        <v>39834</v>
      </c>
      <c r="E48" s="30">
        <v>47139</v>
      </c>
      <c r="F48" s="92">
        <v>45859</v>
      </c>
      <c r="G48" s="89">
        <v>46043</v>
      </c>
      <c r="H48" s="29">
        <v>1.6240999999999998E-2</v>
      </c>
      <c r="I48" s="45">
        <v>130.88385700000001</v>
      </c>
      <c r="J48" s="65"/>
    </row>
    <row r="49" spans="1:10" s="13" customFormat="1" ht="13" customHeight="1" x14ac:dyDescent="0.3">
      <c r="A49" s="91" t="s">
        <v>98</v>
      </c>
      <c r="B49" s="25">
        <v>4800000</v>
      </c>
      <c r="C49" s="21">
        <v>0.12</v>
      </c>
      <c r="D49" s="30">
        <v>39841</v>
      </c>
      <c r="E49" s="30">
        <v>47146</v>
      </c>
      <c r="F49" s="92">
        <v>45866</v>
      </c>
      <c r="G49" s="89">
        <v>46050</v>
      </c>
      <c r="H49" s="29">
        <v>1.6285999999999998E-2</v>
      </c>
      <c r="I49" s="45">
        <v>131.81640400000001</v>
      </c>
      <c r="J49" s="65"/>
    </row>
    <row r="50" spans="1:10" s="13" customFormat="1" ht="13" customHeight="1" x14ac:dyDescent="0.3">
      <c r="A50" s="91" t="s">
        <v>99</v>
      </c>
      <c r="B50" s="25">
        <v>4000000</v>
      </c>
      <c r="C50" s="21">
        <v>0.121</v>
      </c>
      <c r="D50" s="30">
        <v>39850</v>
      </c>
      <c r="E50" s="30">
        <v>47155</v>
      </c>
      <c r="F50" s="92">
        <v>45875</v>
      </c>
      <c r="G50" s="89">
        <v>46059</v>
      </c>
      <c r="H50" s="29">
        <v>1.6344000000000001E-2</v>
      </c>
      <c r="I50" s="45">
        <v>132.34371999999999</v>
      </c>
      <c r="J50" s="65"/>
    </row>
    <row r="51" spans="1:10" s="13" customFormat="1" ht="13" customHeight="1" x14ac:dyDescent="0.3">
      <c r="A51" s="91" t="s">
        <v>100</v>
      </c>
      <c r="B51" s="25">
        <v>5300000</v>
      </c>
      <c r="C51" s="21">
        <v>0.1234</v>
      </c>
      <c r="D51" s="30">
        <v>39857</v>
      </c>
      <c r="E51" s="30">
        <v>47162</v>
      </c>
      <c r="F51" s="92">
        <v>45882</v>
      </c>
      <c r="G51" s="89">
        <v>46066</v>
      </c>
      <c r="H51" s="29">
        <v>1.6389000000000001E-2</v>
      </c>
      <c r="I51" s="45">
        <v>133.26103900000001</v>
      </c>
      <c r="J51" s="65"/>
    </row>
    <row r="52" spans="1:10" s="13" customFormat="1" ht="13" customHeight="1" x14ac:dyDescent="0.3">
      <c r="A52" s="91" t="s">
        <v>101</v>
      </c>
      <c r="B52" s="25">
        <v>3400000</v>
      </c>
      <c r="C52" s="21">
        <v>0.1234</v>
      </c>
      <c r="D52" s="30">
        <v>39864</v>
      </c>
      <c r="E52" s="30">
        <v>47169</v>
      </c>
      <c r="F52" s="92">
        <v>45889</v>
      </c>
      <c r="G52" s="89">
        <v>46073</v>
      </c>
      <c r="H52" s="29">
        <v>1.6434000000000001E-2</v>
      </c>
      <c r="I52" s="45">
        <v>133.436419</v>
      </c>
      <c r="J52" s="65"/>
    </row>
    <row r="53" spans="1:10" s="13" customFormat="1" ht="13" customHeight="1" x14ac:dyDescent="0.3">
      <c r="A53" s="91" t="s">
        <v>102</v>
      </c>
      <c r="B53" s="25">
        <v>2600000</v>
      </c>
      <c r="C53" s="21">
        <v>0.125</v>
      </c>
      <c r="D53" s="30">
        <v>39871</v>
      </c>
      <c r="E53" s="30">
        <v>47176</v>
      </c>
      <c r="F53" s="92">
        <v>45896</v>
      </c>
      <c r="G53" s="89">
        <v>46080</v>
      </c>
      <c r="H53" s="29">
        <v>1.6479000000000001E-2</v>
      </c>
      <c r="I53" s="45">
        <v>134.11458099999999</v>
      </c>
      <c r="J53" s="65"/>
    </row>
    <row r="54" spans="1:10" s="13" customFormat="1" ht="13" customHeight="1" x14ac:dyDescent="0.3">
      <c r="A54" s="91" t="s">
        <v>103</v>
      </c>
      <c r="B54" s="25">
        <v>2800000</v>
      </c>
      <c r="C54" s="21">
        <v>0.125</v>
      </c>
      <c r="D54" s="30">
        <v>39876</v>
      </c>
      <c r="E54" s="30">
        <v>47181</v>
      </c>
      <c r="F54" s="92">
        <v>45904</v>
      </c>
      <c r="G54" s="89">
        <v>46085</v>
      </c>
      <c r="H54" s="29">
        <v>1.6511999999999999E-2</v>
      </c>
      <c r="I54" s="45">
        <v>134.28464</v>
      </c>
      <c r="J54" s="65"/>
    </row>
    <row r="55" spans="1:10" s="13" customFormat="1" ht="13" customHeight="1" x14ac:dyDescent="0.3">
      <c r="A55" s="91" t="s">
        <v>104</v>
      </c>
      <c r="B55" s="25">
        <v>400000</v>
      </c>
      <c r="C55" s="21">
        <v>0.126</v>
      </c>
      <c r="D55" s="30">
        <v>39883</v>
      </c>
      <c r="E55" s="30">
        <v>47188</v>
      </c>
      <c r="F55" s="92">
        <v>45911</v>
      </c>
      <c r="G55" s="89">
        <v>46092</v>
      </c>
      <c r="H55" s="29">
        <v>1.6556999999999999E-2</v>
      </c>
      <c r="I55" s="45">
        <v>134.78332499999999</v>
      </c>
      <c r="J55" s="65"/>
    </row>
    <row r="56" spans="1:10" s="13" customFormat="1" ht="13" customHeight="1" x14ac:dyDescent="0.3">
      <c r="A56" s="91" t="s">
        <v>105</v>
      </c>
      <c r="B56" s="25">
        <v>2500000</v>
      </c>
      <c r="C56" s="21">
        <v>0.126</v>
      </c>
      <c r="D56" s="30">
        <v>39890</v>
      </c>
      <c r="E56" s="30">
        <v>47195</v>
      </c>
      <c r="F56" s="92">
        <v>45918</v>
      </c>
      <c r="G56" s="89">
        <v>46099</v>
      </c>
      <c r="H56" s="29">
        <v>1.6601999999999999E-2</v>
      </c>
      <c r="I56" s="45">
        <v>134.96577099999999</v>
      </c>
      <c r="J56" s="65"/>
    </row>
    <row r="57" spans="1:10" s="13" customFormat="1" ht="13" customHeight="1" x14ac:dyDescent="0.3">
      <c r="A57" s="91" t="s">
        <v>106</v>
      </c>
      <c r="B57" s="25">
        <v>3800000</v>
      </c>
      <c r="C57" s="21">
        <v>0.127</v>
      </c>
      <c r="D57" s="30">
        <v>39897</v>
      </c>
      <c r="E57" s="30">
        <v>47202</v>
      </c>
      <c r="F57" s="92">
        <v>45925</v>
      </c>
      <c r="G57" s="89">
        <v>46106</v>
      </c>
      <c r="H57" s="29">
        <v>1.6646999999999999E-2</v>
      </c>
      <c r="I57" s="45">
        <v>135.46943200000001</v>
      </c>
      <c r="J57" s="65"/>
    </row>
    <row r="58" spans="1:10" s="13" customFormat="1" ht="13" customHeight="1" x14ac:dyDescent="0.3">
      <c r="A58" s="91" t="s">
        <v>107</v>
      </c>
      <c r="B58" s="25">
        <v>2400000</v>
      </c>
      <c r="C58" s="21">
        <v>0.12809999999999999</v>
      </c>
      <c r="D58" s="30">
        <v>39918</v>
      </c>
      <c r="E58" s="30">
        <v>47223</v>
      </c>
      <c r="F58" s="92">
        <v>45945</v>
      </c>
      <c r="G58" s="89">
        <v>46127</v>
      </c>
      <c r="H58" s="29">
        <v>1.6781999999999998E-2</v>
      </c>
      <c r="I58" s="45">
        <v>136.358091</v>
      </c>
      <c r="J58" s="65"/>
    </row>
    <row r="59" spans="1:10" s="13" customFormat="1" ht="13" customHeight="1" x14ac:dyDescent="0.3">
      <c r="A59" s="91" t="s">
        <v>108</v>
      </c>
      <c r="B59" s="25">
        <v>6200000</v>
      </c>
      <c r="C59" s="21">
        <v>0.12970000000000001</v>
      </c>
      <c r="D59" s="30">
        <v>39946</v>
      </c>
      <c r="E59" s="30">
        <v>47251</v>
      </c>
      <c r="F59" s="92">
        <v>45974</v>
      </c>
      <c r="G59" s="89">
        <v>46155</v>
      </c>
      <c r="H59" s="29">
        <v>1.6962000000000001E-2</v>
      </c>
      <c r="I59" s="45">
        <v>137.653603</v>
      </c>
      <c r="J59" s="65"/>
    </row>
    <row r="60" spans="1:10" s="13" customFormat="1" ht="13" customHeight="1" x14ac:dyDescent="0.3">
      <c r="A60" s="91" t="s">
        <v>109</v>
      </c>
      <c r="B60" s="25">
        <v>4700000</v>
      </c>
      <c r="C60" s="21">
        <v>0.13</v>
      </c>
      <c r="D60" s="30">
        <v>39981</v>
      </c>
      <c r="E60" s="30">
        <v>47286</v>
      </c>
      <c r="F60" s="92">
        <v>45825</v>
      </c>
      <c r="G60" s="89">
        <v>46008</v>
      </c>
      <c r="H60" s="29">
        <v>1.7187999999999998E-2</v>
      </c>
      <c r="I60" s="45">
        <v>138.65002100000001</v>
      </c>
      <c r="J60" s="65"/>
    </row>
    <row r="61" spans="1:10" s="13" customFormat="1" ht="13" customHeight="1" x14ac:dyDescent="0.3">
      <c r="A61" s="91" t="s">
        <v>110</v>
      </c>
      <c r="B61" s="25">
        <v>6500000</v>
      </c>
      <c r="C61" s="21">
        <v>0.13</v>
      </c>
      <c r="D61" s="30">
        <v>39995</v>
      </c>
      <c r="E61" s="30">
        <v>47300</v>
      </c>
      <c r="F61" s="92">
        <v>45839</v>
      </c>
      <c r="G61" s="89">
        <v>46023</v>
      </c>
      <c r="H61" s="29">
        <v>1.7278000000000002E-2</v>
      </c>
      <c r="I61" s="45">
        <v>139.03819899999999</v>
      </c>
      <c r="J61" s="65"/>
    </row>
    <row r="62" spans="1:10" s="13" customFormat="1" ht="13" customHeight="1" x14ac:dyDescent="0.3">
      <c r="A62" s="91" t="s">
        <v>111</v>
      </c>
      <c r="B62" s="25">
        <v>15750000</v>
      </c>
      <c r="C62" s="21">
        <v>0.13</v>
      </c>
      <c r="D62" s="30">
        <v>40009</v>
      </c>
      <c r="E62" s="30">
        <v>47314</v>
      </c>
      <c r="F62" s="92">
        <v>45853</v>
      </c>
      <c r="G62" s="89">
        <v>46037</v>
      </c>
      <c r="H62" s="29">
        <v>1.7368000000000001E-2</v>
      </c>
      <c r="I62" s="45">
        <v>139.399574</v>
      </c>
      <c r="J62" s="65"/>
    </row>
    <row r="63" spans="1:10" s="13" customFormat="1" ht="13" customHeight="1" x14ac:dyDescent="0.3">
      <c r="A63" s="91" t="s">
        <v>112</v>
      </c>
      <c r="B63" s="25">
        <v>11448000</v>
      </c>
      <c r="C63" s="21">
        <v>0.13</v>
      </c>
      <c r="D63" s="30">
        <v>40030</v>
      </c>
      <c r="E63" s="30">
        <v>47335</v>
      </c>
      <c r="F63" s="92">
        <v>45874</v>
      </c>
      <c r="G63" s="89">
        <v>46058</v>
      </c>
      <c r="H63" s="29">
        <v>1.7503000000000001E-2</v>
      </c>
      <c r="I63" s="45">
        <v>139.94003900000001</v>
      </c>
      <c r="J63" s="65"/>
    </row>
    <row r="64" spans="1:10" s="13" customFormat="1" ht="13" customHeight="1" x14ac:dyDescent="0.3">
      <c r="A64" s="91" t="s">
        <v>113</v>
      </c>
      <c r="B64" s="25">
        <v>13043000</v>
      </c>
      <c r="C64" s="21">
        <v>0.13</v>
      </c>
      <c r="D64" s="30">
        <v>40044</v>
      </c>
      <c r="E64" s="30">
        <v>47349</v>
      </c>
      <c r="F64" s="92">
        <v>45888</v>
      </c>
      <c r="G64" s="89">
        <v>46072</v>
      </c>
      <c r="H64" s="29">
        <v>1.7593000000000001E-2</v>
      </c>
      <c r="I64" s="45">
        <v>140.29928799999999</v>
      </c>
      <c r="J64" s="65"/>
    </row>
    <row r="65" spans="1:10" s="13" customFormat="1" ht="13" customHeight="1" x14ac:dyDescent="0.3">
      <c r="A65" s="91" t="s">
        <v>114</v>
      </c>
      <c r="B65" s="25">
        <v>10000000</v>
      </c>
      <c r="C65" s="21">
        <v>0.12</v>
      </c>
      <c r="D65" s="30">
        <v>40058</v>
      </c>
      <c r="E65" s="30">
        <v>47363</v>
      </c>
      <c r="F65" s="92">
        <v>45902</v>
      </c>
      <c r="G65" s="89">
        <v>46083</v>
      </c>
      <c r="H65" s="29">
        <v>1.7683000000000001E-2</v>
      </c>
      <c r="I65" s="45">
        <v>136.999472</v>
      </c>
      <c r="J65" s="65"/>
    </row>
    <row r="66" spans="1:10" s="13" customFormat="1" ht="13" customHeight="1" x14ac:dyDescent="0.3">
      <c r="A66" s="91" t="s">
        <v>115</v>
      </c>
      <c r="B66" s="25">
        <v>12000000</v>
      </c>
      <c r="C66" s="21">
        <v>0.12</v>
      </c>
      <c r="D66" s="30">
        <v>40072</v>
      </c>
      <c r="E66" s="30">
        <v>47377</v>
      </c>
      <c r="F66" s="92">
        <v>45916</v>
      </c>
      <c r="G66" s="89">
        <v>46097</v>
      </c>
      <c r="H66" s="29">
        <v>1.7774000000000002E-2</v>
      </c>
      <c r="I66" s="45">
        <v>137.32787300000001</v>
      </c>
      <c r="J66" s="65"/>
    </row>
    <row r="67" spans="1:10" s="13" customFormat="1" ht="13" customHeight="1" x14ac:dyDescent="0.3">
      <c r="A67" s="91" t="s">
        <v>116</v>
      </c>
      <c r="B67" s="25">
        <v>14000000</v>
      </c>
      <c r="C67" s="21">
        <v>0.12</v>
      </c>
      <c r="D67" s="30">
        <v>40086</v>
      </c>
      <c r="E67" s="30">
        <v>47391</v>
      </c>
      <c r="F67" s="92">
        <v>45930</v>
      </c>
      <c r="G67" s="89">
        <v>46112</v>
      </c>
      <c r="H67" s="29">
        <v>1.7864000000000001E-2</v>
      </c>
      <c r="I67" s="45">
        <v>137.664694</v>
      </c>
      <c r="J67" s="65"/>
    </row>
    <row r="68" spans="1:10" s="13" customFormat="1" ht="13" customHeight="1" x14ac:dyDescent="0.3">
      <c r="A68" s="91" t="s">
        <v>117</v>
      </c>
      <c r="B68" s="25">
        <v>10000000</v>
      </c>
      <c r="C68" s="21">
        <v>0.11</v>
      </c>
      <c r="D68" s="30">
        <v>40088</v>
      </c>
      <c r="E68" s="30">
        <v>47393</v>
      </c>
      <c r="F68" s="92">
        <v>45932</v>
      </c>
      <c r="G68" s="89">
        <v>46114</v>
      </c>
      <c r="H68" s="29">
        <v>1.7877000000000001E-2</v>
      </c>
      <c r="I68" s="45">
        <v>134.01832899999999</v>
      </c>
      <c r="J68" s="65"/>
    </row>
    <row r="69" spans="1:10" s="13" customFormat="1" ht="13" customHeight="1" x14ac:dyDescent="0.3">
      <c r="A69" s="91" t="s">
        <v>118</v>
      </c>
      <c r="B69" s="25">
        <v>14300000</v>
      </c>
      <c r="C69" s="21">
        <v>0.11</v>
      </c>
      <c r="D69" s="30">
        <v>40100</v>
      </c>
      <c r="E69" s="30">
        <v>47405</v>
      </c>
      <c r="F69" s="92">
        <v>45944</v>
      </c>
      <c r="G69" s="89">
        <v>46126</v>
      </c>
      <c r="H69" s="29">
        <v>1.7954000000000001E-2</v>
      </c>
      <c r="I69" s="45">
        <v>134.26695699999999</v>
      </c>
      <c r="J69" s="65"/>
    </row>
    <row r="70" spans="1:10" s="13" customFormat="1" ht="13" customHeight="1" x14ac:dyDescent="0.3">
      <c r="A70" s="91" t="s">
        <v>119</v>
      </c>
      <c r="B70" s="25">
        <v>16000000</v>
      </c>
      <c r="C70" s="21">
        <v>0.11</v>
      </c>
      <c r="D70" s="30">
        <v>40114</v>
      </c>
      <c r="E70" s="30">
        <v>47419</v>
      </c>
      <c r="F70" s="92">
        <v>45958</v>
      </c>
      <c r="G70" s="89">
        <v>46140</v>
      </c>
      <c r="H70" s="29">
        <v>1.8044000000000001E-2</v>
      </c>
      <c r="I70" s="45">
        <v>134.55620999999999</v>
      </c>
      <c r="J70" s="65"/>
    </row>
    <row r="71" spans="1:10" s="13" customFormat="1" ht="13" customHeight="1" x14ac:dyDescent="0.3">
      <c r="A71" s="91" t="s">
        <v>120</v>
      </c>
      <c r="B71" s="25">
        <v>3000000</v>
      </c>
      <c r="C71" s="21">
        <v>0.09</v>
      </c>
      <c r="D71" s="30">
        <v>40123</v>
      </c>
      <c r="E71" s="30">
        <v>47428</v>
      </c>
      <c r="F71" s="92">
        <v>45967</v>
      </c>
      <c r="G71" s="89">
        <v>46148</v>
      </c>
      <c r="H71" s="29">
        <v>1.8102E-2</v>
      </c>
      <c r="I71" s="45">
        <v>127.178212</v>
      </c>
      <c r="J71" s="65"/>
    </row>
    <row r="72" spans="1:10" s="13" customFormat="1" ht="13" customHeight="1" x14ac:dyDescent="0.3">
      <c r="A72" s="91" t="s">
        <v>121</v>
      </c>
      <c r="B72" s="25">
        <v>11000000</v>
      </c>
      <c r="C72" s="21">
        <v>0.09</v>
      </c>
      <c r="D72" s="30">
        <v>40135</v>
      </c>
      <c r="E72" s="30">
        <v>47440</v>
      </c>
      <c r="F72" s="92">
        <v>45979</v>
      </c>
      <c r="G72" s="89">
        <v>46160</v>
      </c>
      <c r="H72" s="29">
        <v>1.8179000000000001E-2</v>
      </c>
      <c r="I72" s="45">
        <v>127.366281</v>
      </c>
      <c r="J72" s="65"/>
    </row>
    <row r="73" spans="1:10" s="13" customFormat="1" ht="13" customHeight="1" x14ac:dyDescent="0.3">
      <c r="A73" s="91" t="s">
        <v>122</v>
      </c>
      <c r="B73" s="25">
        <v>7000000</v>
      </c>
      <c r="C73" s="21">
        <v>0.09</v>
      </c>
      <c r="D73" s="30">
        <v>40142</v>
      </c>
      <c r="E73" s="30">
        <v>47447</v>
      </c>
      <c r="F73" s="93">
        <v>45986</v>
      </c>
      <c r="G73" s="94">
        <v>46167</v>
      </c>
      <c r="H73" s="29">
        <v>1.8224000000000001E-2</v>
      </c>
      <c r="I73" s="45">
        <v>127.47569799999999</v>
      </c>
      <c r="J73" s="65"/>
    </row>
    <row r="74" spans="1:10" s="13" customFormat="1" ht="13" customHeight="1" x14ac:dyDescent="0.3">
      <c r="A74" s="91" t="s">
        <v>123</v>
      </c>
      <c r="B74" s="25">
        <v>5800000</v>
      </c>
      <c r="C74" s="21">
        <v>0.08</v>
      </c>
      <c r="D74" s="30">
        <v>40151</v>
      </c>
      <c r="E74" s="30">
        <v>47456</v>
      </c>
      <c r="F74" s="93">
        <v>45812</v>
      </c>
      <c r="G74" s="94">
        <v>45995</v>
      </c>
      <c r="H74" s="29">
        <v>1.8282E-2</v>
      </c>
      <c r="I74" s="45">
        <v>123.76392</v>
      </c>
      <c r="J74" s="65"/>
    </row>
    <row r="75" spans="1:10" s="13" customFormat="1" ht="13" customHeight="1" x14ac:dyDescent="0.3">
      <c r="A75" s="91" t="s">
        <v>124</v>
      </c>
      <c r="B75" s="25">
        <v>8000000</v>
      </c>
      <c r="C75" s="21">
        <v>0.08</v>
      </c>
      <c r="D75" s="30">
        <v>40165</v>
      </c>
      <c r="E75" s="30">
        <v>47470</v>
      </c>
      <c r="F75" s="93">
        <v>45826</v>
      </c>
      <c r="G75" s="94">
        <v>46009</v>
      </c>
      <c r="H75" s="29">
        <v>1.8371999999999999E-2</v>
      </c>
      <c r="I75" s="45">
        <v>123.94129700000001</v>
      </c>
      <c r="J75" s="65"/>
    </row>
    <row r="76" spans="1:10" s="13" customFormat="1" ht="13" customHeight="1" x14ac:dyDescent="0.3">
      <c r="A76" s="91" t="s">
        <v>125</v>
      </c>
      <c r="B76" s="25">
        <v>5000000</v>
      </c>
      <c r="C76" s="21">
        <v>0.08</v>
      </c>
      <c r="D76" s="30">
        <v>40141</v>
      </c>
      <c r="E76" s="30">
        <v>47476</v>
      </c>
      <c r="F76" s="93">
        <v>45832</v>
      </c>
      <c r="G76" s="94">
        <v>46015</v>
      </c>
      <c r="H76" s="29">
        <v>1.8411E-2</v>
      </c>
      <c r="I76" s="45">
        <v>124.016899</v>
      </c>
      <c r="J76" s="65"/>
    </row>
    <row r="77" spans="1:10" s="13" customFormat="1" ht="13" customHeight="1" x14ac:dyDescent="0.3">
      <c r="A77" s="91" t="s">
        <v>126</v>
      </c>
      <c r="B77" s="25">
        <v>10000000</v>
      </c>
      <c r="C77" s="21">
        <v>0.08</v>
      </c>
      <c r="D77" s="30">
        <v>40177</v>
      </c>
      <c r="E77" s="30">
        <v>47482</v>
      </c>
      <c r="F77" s="92">
        <v>45838</v>
      </c>
      <c r="G77" s="89">
        <v>46021</v>
      </c>
      <c r="H77" s="29">
        <v>1.8450000000000001E-2</v>
      </c>
      <c r="I77" s="45">
        <v>124.092365</v>
      </c>
      <c r="J77" s="65"/>
    </row>
    <row r="78" spans="1:10" s="13" customFormat="1" ht="13" customHeight="1" x14ac:dyDescent="0.3">
      <c r="A78" s="91" t="s">
        <v>127</v>
      </c>
      <c r="B78" s="25">
        <v>11000000</v>
      </c>
      <c r="C78" s="21">
        <v>0.08</v>
      </c>
      <c r="D78" s="30">
        <v>40184</v>
      </c>
      <c r="E78" s="30">
        <v>47489</v>
      </c>
      <c r="F78" s="92">
        <v>45844</v>
      </c>
      <c r="G78" s="89">
        <v>46028</v>
      </c>
      <c r="H78" s="29">
        <v>1.8495000000000001E-2</v>
      </c>
      <c r="I78" s="45">
        <v>124.177353</v>
      </c>
      <c r="J78" s="65"/>
    </row>
    <row r="79" spans="1:10" s="13" customFormat="1" ht="13" customHeight="1" x14ac:dyDescent="0.3">
      <c r="A79" s="91" t="s">
        <v>128</v>
      </c>
      <c r="B79" s="25">
        <v>10000000</v>
      </c>
      <c r="C79" s="21">
        <v>0.08</v>
      </c>
      <c r="D79" s="30">
        <v>40198</v>
      </c>
      <c r="E79" s="30">
        <v>47503</v>
      </c>
      <c r="F79" s="92">
        <v>45858</v>
      </c>
      <c r="G79" s="89">
        <v>46042</v>
      </c>
      <c r="H79" s="29">
        <v>1.8585000000000001E-2</v>
      </c>
      <c r="I79" s="45">
        <v>124.35182399999999</v>
      </c>
      <c r="J79" s="65"/>
    </row>
    <row r="80" spans="1:10" s="13" customFormat="1" ht="13" customHeight="1" x14ac:dyDescent="0.3">
      <c r="A80" s="91" t="s">
        <v>129</v>
      </c>
      <c r="B80" s="25">
        <v>8100000</v>
      </c>
      <c r="C80" s="21">
        <v>0.08</v>
      </c>
      <c r="D80" s="30">
        <v>40212</v>
      </c>
      <c r="E80" s="30">
        <v>47517</v>
      </c>
      <c r="F80" s="92">
        <v>45872</v>
      </c>
      <c r="G80" s="89">
        <v>46056</v>
      </c>
      <c r="H80" s="29">
        <v>1.8675000000000001E-2</v>
      </c>
      <c r="I80" s="45">
        <v>124.525569</v>
      </c>
      <c r="J80" s="65"/>
    </row>
    <row r="81" spans="1:10" s="13" customFormat="1" ht="13" customHeight="1" x14ac:dyDescent="0.3">
      <c r="A81" s="91" t="s">
        <v>130</v>
      </c>
      <c r="B81" s="25">
        <v>8300000</v>
      </c>
      <c r="C81" s="21">
        <v>0.08</v>
      </c>
      <c r="D81" s="30">
        <v>40226</v>
      </c>
      <c r="E81" s="30">
        <v>47531</v>
      </c>
      <c r="F81" s="92">
        <v>45886</v>
      </c>
      <c r="G81" s="89">
        <v>46070</v>
      </c>
      <c r="H81" s="29">
        <v>1.8765E-2</v>
      </c>
      <c r="I81" s="45">
        <v>124.698589</v>
      </c>
      <c r="J81" s="65"/>
    </row>
    <row r="82" spans="1:10" s="13" customFormat="1" ht="13" customHeight="1" x14ac:dyDescent="0.3">
      <c r="A82" s="91" t="s">
        <v>131</v>
      </c>
      <c r="B82" s="25">
        <v>6930000</v>
      </c>
      <c r="C82" s="21">
        <v>0.08</v>
      </c>
      <c r="D82" s="30">
        <v>40240</v>
      </c>
      <c r="E82" s="30">
        <v>47545</v>
      </c>
      <c r="F82" s="92">
        <v>45903</v>
      </c>
      <c r="G82" s="89">
        <v>46084</v>
      </c>
      <c r="H82" s="29">
        <v>1.8855E-2</v>
      </c>
      <c r="I82" s="45">
        <v>124.894426</v>
      </c>
      <c r="J82" s="65"/>
    </row>
    <row r="83" spans="1:10" s="13" customFormat="1" ht="13" customHeight="1" x14ac:dyDescent="0.3">
      <c r="A83" s="91" t="s">
        <v>132</v>
      </c>
      <c r="B83" s="25">
        <v>16100000</v>
      </c>
      <c r="C83" s="21">
        <v>0.08</v>
      </c>
      <c r="D83" s="30">
        <v>40247</v>
      </c>
      <c r="E83" s="30">
        <v>47552</v>
      </c>
      <c r="F83" s="92">
        <v>45910</v>
      </c>
      <c r="G83" s="89">
        <v>46091</v>
      </c>
      <c r="H83" s="29">
        <v>1.89E-2</v>
      </c>
      <c r="I83" s="45">
        <v>124.982057</v>
      </c>
      <c r="J83" s="65"/>
    </row>
    <row r="84" spans="1:10" s="13" customFormat="1" ht="13" customHeight="1" x14ac:dyDescent="0.3">
      <c r="A84" s="91" t="s">
        <v>133</v>
      </c>
      <c r="B84" s="25">
        <v>13015000</v>
      </c>
      <c r="C84" s="21">
        <v>0.08</v>
      </c>
      <c r="D84" s="30">
        <v>40261</v>
      </c>
      <c r="E84" s="30">
        <v>47566</v>
      </c>
      <c r="F84" s="92">
        <v>45924</v>
      </c>
      <c r="G84" s="89">
        <v>46105</v>
      </c>
      <c r="H84" s="29">
        <v>1.899E-2</v>
      </c>
      <c r="I84" s="45">
        <v>125.156773</v>
      </c>
      <c r="J84" s="65"/>
    </row>
    <row r="85" spans="1:10" s="13" customFormat="1" ht="13" customHeight="1" x14ac:dyDescent="0.3">
      <c r="A85" s="91" t="s">
        <v>134</v>
      </c>
      <c r="B85" s="25">
        <v>17000000</v>
      </c>
      <c r="C85" s="21">
        <v>0.08</v>
      </c>
      <c r="D85" s="30">
        <v>40282</v>
      </c>
      <c r="E85" s="30">
        <v>47587</v>
      </c>
      <c r="F85" s="92">
        <v>45944</v>
      </c>
      <c r="G85" s="89">
        <v>46126</v>
      </c>
      <c r="H85" s="29">
        <v>1.9126000000000001E-2</v>
      </c>
      <c r="I85" s="45">
        <v>125.405547</v>
      </c>
      <c r="J85" s="65"/>
    </row>
    <row r="86" spans="1:10" s="13" customFormat="1" ht="13" customHeight="1" x14ac:dyDescent="0.3">
      <c r="A86" s="91" t="s">
        <v>135</v>
      </c>
      <c r="B86" s="25">
        <v>2000000</v>
      </c>
      <c r="C86" s="21">
        <v>0.08</v>
      </c>
      <c r="D86" s="30">
        <v>40289</v>
      </c>
      <c r="E86" s="30">
        <v>47594</v>
      </c>
      <c r="F86" s="92">
        <v>45951</v>
      </c>
      <c r="G86" s="89">
        <v>46133</v>
      </c>
      <c r="H86" s="29">
        <v>1.9171000000000001E-2</v>
      </c>
      <c r="I86" s="45">
        <v>125.49150400000001</v>
      </c>
      <c r="J86" s="65"/>
    </row>
    <row r="87" spans="1:10" s="13" customFormat="1" ht="13" customHeight="1" x14ac:dyDescent="0.3">
      <c r="A87" s="91" t="s">
        <v>136</v>
      </c>
      <c r="B87" s="25">
        <v>5100000</v>
      </c>
      <c r="C87" s="21">
        <v>0.08</v>
      </c>
      <c r="D87" s="30">
        <v>40296</v>
      </c>
      <c r="E87" s="30">
        <v>47601</v>
      </c>
      <c r="F87" s="92">
        <v>45958</v>
      </c>
      <c r="G87" s="89">
        <v>46140</v>
      </c>
      <c r="H87" s="29">
        <v>1.9216E-2</v>
      </c>
      <c r="I87" s="45">
        <v>125.57728</v>
      </c>
      <c r="J87" s="65"/>
    </row>
    <row r="88" spans="1:10" s="13" customFormat="1" ht="13" customHeight="1" x14ac:dyDescent="0.3">
      <c r="A88" s="91" t="s">
        <v>137</v>
      </c>
      <c r="B88" s="25">
        <v>10100000</v>
      </c>
      <c r="C88" s="21">
        <v>8.2500000000000004E-2</v>
      </c>
      <c r="D88" s="30">
        <v>40317</v>
      </c>
      <c r="E88" s="30">
        <v>47622</v>
      </c>
      <c r="F88" s="92">
        <v>45980</v>
      </c>
      <c r="G88" s="89">
        <v>46161</v>
      </c>
      <c r="H88" s="29">
        <v>1.9351E-2</v>
      </c>
      <c r="I88" s="45">
        <v>126.913397</v>
      </c>
      <c r="J88" s="65"/>
    </row>
    <row r="89" spans="1:10" s="13" customFormat="1" ht="13" customHeight="1" x14ac:dyDescent="0.3">
      <c r="A89" s="91" t="s">
        <v>138</v>
      </c>
      <c r="B89" s="25">
        <v>11000000</v>
      </c>
      <c r="C89" s="21">
        <v>8.5000000000000006E-2</v>
      </c>
      <c r="D89" s="30">
        <v>40324</v>
      </c>
      <c r="E89" s="30">
        <v>47629</v>
      </c>
      <c r="F89" s="92">
        <v>45987</v>
      </c>
      <c r="G89" s="89">
        <v>46168</v>
      </c>
      <c r="H89" s="29">
        <v>1.9396E-2</v>
      </c>
      <c r="I89" s="45">
        <v>128.07315800000001</v>
      </c>
      <c r="J89" s="65"/>
    </row>
    <row r="90" spans="1:10" s="13" customFormat="1" ht="13" customHeight="1" x14ac:dyDescent="0.3">
      <c r="A90" s="91" t="s">
        <v>139</v>
      </c>
      <c r="B90" s="25">
        <v>300000</v>
      </c>
      <c r="C90" s="21">
        <v>8.7499999999999994E-2</v>
      </c>
      <c r="D90" s="30">
        <v>40331</v>
      </c>
      <c r="E90" s="30">
        <v>47636</v>
      </c>
      <c r="F90" s="92">
        <v>45810</v>
      </c>
      <c r="G90" s="89">
        <v>45993</v>
      </c>
      <c r="H90" s="29">
        <v>1.9441E-2</v>
      </c>
      <c r="I90" s="45">
        <v>129.22326200000001</v>
      </c>
      <c r="J90" s="65"/>
    </row>
    <row r="91" spans="1:10" s="13" customFormat="1" ht="13" customHeight="1" x14ac:dyDescent="0.3">
      <c r="A91" s="91" t="s">
        <v>140</v>
      </c>
      <c r="B91" s="25">
        <v>21000000</v>
      </c>
      <c r="C91" s="21">
        <v>0.09</v>
      </c>
      <c r="D91" s="30">
        <v>40340</v>
      </c>
      <c r="E91" s="30">
        <v>47645</v>
      </c>
      <c r="F91" s="92">
        <v>45819</v>
      </c>
      <c r="G91" s="89">
        <v>46002</v>
      </c>
      <c r="H91" s="29">
        <v>1.9498999999999999E-2</v>
      </c>
      <c r="I91" s="45">
        <v>130.42456200000001</v>
      </c>
      <c r="J91" s="65"/>
    </row>
    <row r="92" spans="1:10" s="13" customFormat="1" ht="13" customHeight="1" x14ac:dyDescent="0.3">
      <c r="A92" s="91" t="s">
        <v>141</v>
      </c>
      <c r="B92" s="25">
        <v>7000000</v>
      </c>
      <c r="C92" s="21">
        <v>9.2499999999999999E-2</v>
      </c>
      <c r="D92" s="30">
        <v>40345</v>
      </c>
      <c r="E92" s="30">
        <v>47650</v>
      </c>
      <c r="F92" s="92">
        <v>45824</v>
      </c>
      <c r="G92" s="89">
        <v>46007</v>
      </c>
      <c r="H92" s="29">
        <v>1.9531E-2</v>
      </c>
      <c r="I92" s="45">
        <v>131.57745600000001</v>
      </c>
      <c r="J92" s="65"/>
    </row>
    <row r="93" spans="1:10" s="13" customFormat="1" ht="13" customHeight="1" x14ac:dyDescent="0.3">
      <c r="A93" s="91" t="s">
        <v>142</v>
      </c>
      <c r="B93" s="25">
        <v>14200000</v>
      </c>
      <c r="C93" s="21">
        <v>9.5000000000000001E-2</v>
      </c>
      <c r="D93" s="30">
        <v>40352</v>
      </c>
      <c r="E93" s="30">
        <v>47657</v>
      </c>
      <c r="F93" s="92">
        <v>45831</v>
      </c>
      <c r="G93" s="89">
        <v>46014</v>
      </c>
      <c r="H93" s="29">
        <v>1.9576E-2</v>
      </c>
      <c r="I93" s="45">
        <v>132.766919</v>
      </c>
      <c r="J93" s="65"/>
    </row>
    <row r="94" spans="1:10" s="13" customFormat="1" ht="13" customHeight="1" x14ac:dyDescent="0.3">
      <c r="A94" s="91" t="s">
        <v>143</v>
      </c>
      <c r="B94" s="25">
        <v>20000000</v>
      </c>
      <c r="C94" s="21">
        <v>0.1</v>
      </c>
      <c r="D94" s="30">
        <v>40366</v>
      </c>
      <c r="E94" s="30">
        <v>47671</v>
      </c>
      <c r="F94" s="92">
        <v>45845</v>
      </c>
      <c r="G94" s="89">
        <v>46029</v>
      </c>
      <c r="H94" s="29">
        <v>1.9665999999999999E-2</v>
      </c>
      <c r="I94" s="45">
        <v>135.186329</v>
      </c>
      <c r="J94" s="65"/>
    </row>
    <row r="95" spans="1:10" s="13" customFormat="1" ht="13" customHeight="1" x14ac:dyDescent="0.3">
      <c r="A95" s="91" t="s">
        <v>144</v>
      </c>
      <c r="B95" s="25">
        <v>12100000</v>
      </c>
      <c r="C95" s="21">
        <v>0.1</v>
      </c>
      <c r="D95" s="30">
        <v>40373</v>
      </c>
      <c r="E95" s="30">
        <v>47678</v>
      </c>
      <c r="F95" s="92">
        <v>45852</v>
      </c>
      <c r="G95" s="89">
        <v>46036</v>
      </c>
      <c r="H95" s="29">
        <v>1.9712E-2</v>
      </c>
      <c r="I95" s="45">
        <v>135.30045200000001</v>
      </c>
      <c r="J95" s="65"/>
    </row>
    <row r="96" spans="1:10" s="13" customFormat="1" ht="13" customHeight="1" x14ac:dyDescent="0.3">
      <c r="A96" s="91" t="s">
        <v>145</v>
      </c>
      <c r="B96" s="25">
        <v>28935000</v>
      </c>
      <c r="C96" s="21">
        <v>0.1</v>
      </c>
      <c r="D96" s="30">
        <v>40387</v>
      </c>
      <c r="E96" s="30">
        <v>47692</v>
      </c>
      <c r="F96" s="92">
        <v>45866</v>
      </c>
      <c r="G96" s="89">
        <v>46050</v>
      </c>
      <c r="H96" s="29">
        <v>1.9802E-2</v>
      </c>
      <c r="I96" s="45">
        <v>135.529168</v>
      </c>
      <c r="J96" s="65"/>
    </row>
    <row r="97" spans="1:10" s="13" customFormat="1" ht="13" customHeight="1" x14ac:dyDescent="0.3">
      <c r="A97" s="91" t="s">
        <v>146</v>
      </c>
      <c r="B97" s="25">
        <v>10000000</v>
      </c>
      <c r="C97" s="21">
        <v>0.1</v>
      </c>
      <c r="D97" s="30">
        <v>40394</v>
      </c>
      <c r="E97" s="30">
        <v>47699</v>
      </c>
      <c r="F97" s="92">
        <v>45873</v>
      </c>
      <c r="G97" s="89">
        <v>46057</v>
      </c>
      <c r="H97" s="29">
        <v>1.9847E-2</v>
      </c>
      <c r="I97" s="45">
        <v>135.643237</v>
      </c>
      <c r="J97" s="65"/>
    </row>
    <row r="98" spans="1:10" s="13" customFormat="1" ht="13" customHeight="1" x14ac:dyDescent="0.3">
      <c r="A98" s="91" t="s">
        <v>147</v>
      </c>
      <c r="B98" s="25">
        <v>2160000</v>
      </c>
      <c r="C98" s="21">
        <v>0.1</v>
      </c>
      <c r="D98" s="30">
        <v>40401</v>
      </c>
      <c r="E98" s="30">
        <v>47706</v>
      </c>
      <c r="F98" s="92">
        <v>45880</v>
      </c>
      <c r="G98" s="89">
        <v>46064</v>
      </c>
      <c r="H98" s="29">
        <v>1.9892E-2</v>
      </c>
      <c r="I98" s="45">
        <v>135.757113</v>
      </c>
      <c r="J98" s="65"/>
    </row>
    <row r="99" spans="1:10" s="13" customFormat="1" ht="13" customHeight="1" x14ac:dyDescent="0.3">
      <c r="A99" s="91" t="s">
        <v>148</v>
      </c>
      <c r="B99" s="25">
        <v>20100000</v>
      </c>
      <c r="C99" s="21">
        <v>0.14000000000000001</v>
      </c>
      <c r="D99" s="30">
        <v>40401</v>
      </c>
      <c r="E99" s="30">
        <v>51359</v>
      </c>
      <c r="F99" s="92">
        <v>45880</v>
      </c>
      <c r="G99" s="89">
        <v>46064</v>
      </c>
      <c r="H99" s="29">
        <v>4.1353000000000001E-2</v>
      </c>
      <c r="I99" s="45">
        <v>207.825523</v>
      </c>
      <c r="J99" s="65"/>
    </row>
    <row r="100" spans="1:10" s="13" customFormat="1" x14ac:dyDescent="0.25">
      <c r="A100" s="63"/>
      <c r="I100" s="68"/>
      <c r="J100" s="67"/>
    </row>
    <row r="101" spans="1:10" s="13" customFormat="1" x14ac:dyDescent="0.25">
      <c r="A101" s="13" t="s">
        <v>40</v>
      </c>
      <c r="I101" s="68"/>
      <c r="J101" s="66"/>
    </row>
    <row r="102" spans="1:10" s="13" customFormat="1" x14ac:dyDescent="0.25">
      <c r="A102" s="13" t="s">
        <v>149</v>
      </c>
      <c r="J102" s="66"/>
    </row>
    <row r="103" spans="1:10" s="13" customFormat="1" x14ac:dyDescent="0.25">
      <c r="A103" s="13" t="s">
        <v>150</v>
      </c>
      <c r="J103" s="66"/>
    </row>
    <row r="104" spans="1:10" s="13" customFormat="1" x14ac:dyDescent="0.25">
      <c r="A104" s="13" t="s">
        <v>43</v>
      </c>
      <c r="J104" s="67"/>
    </row>
    <row r="105" spans="1:10" s="13" customFormat="1" x14ac:dyDescent="0.25">
      <c r="A105" s="13" t="s">
        <v>151</v>
      </c>
      <c r="I105" s="68"/>
      <c r="J105" s="67"/>
    </row>
    <row r="106" spans="1:10" s="13" customFormat="1" x14ac:dyDescent="0.25">
      <c r="A106" s="13" t="s">
        <v>152</v>
      </c>
      <c r="I106" s="68"/>
      <c r="J106" s="67"/>
    </row>
    <row r="107" spans="1:10" s="13" customFormat="1" x14ac:dyDescent="0.25">
      <c r="A107" s="63"/>
      <c r="I107" s="68"/>
      <c r="J107" s="67"/>
    </row>
    <row r="108" spans="1:10" s="13" customFormat="1" ht="13" x14ac:dyDescent="0.3">
      <c r="A108" s="63"/>
      <c r="B108" s="4"/>
      <c r="C108" s="4"/>
      <c r="D108" s="4"/>
      <c r="E108" s="4"/>
      <c r="I108" s="95"/>
      <c r="J108" s="67"/>
    </row>
    <row r="109" spans="1:10" x14ac:dyDescent="0.25">
      <c r="B109" s="13"/>
      <c r="C109" s="13"/>
      <c r="D109" s="13"/>
      <c r="E109" s="13"/>
    </row>
    <row r="110" spans="1:10" x14ac:dyDescent="0.25">
      <c r="B110" s="13"/>
      <c r="C110" s="13"/>
      <c r="D110" s="13"/>
      <c r="E110" s="13"/>
      <c r="F110" s="7"/>
      <c r="G110" s="7"/>
      <c r="H110" s="13"/>
      <c r="I110" s="28"/>
      <c r="J110" s="67"/>
    </row>
    <row r="111" spans="1:10" s="1" customFormat="1" x14ac:dyDescent="0.25">
      <c r="A111" s="63"/>
      <c r="B111"/>
      <c r="C111"/>
      <c r="D111"/>
      <c r="E111"/>
      <c r="F111"/>
      <c r="G111"/>
      <c r="H111"/>
      <c r="I111" s="10"/>
      <c r="J111" s="37"/>
    </row>
  </sheetData>
  <sheetProtection algorithmName="SHA-512" hashValue="tShbsD5jOLUW2my8CGG0LgRn3f0X7F5NOp/8w7oDq6ZWTbdtg/BBcbah+s9I7GIVkpQe5oXlwktheDvjvpsGig==" saltValue="RcakuqZAYNy+4JE64QGvyQ==" spinCount="100000" sheet="1" objects="1" scenarios="1"/>
  <autoFilter ref="A6:I99" xr:uid="{00000000-0009-0000-0000-000004000000}"/>
  <sortState xmlns:xlrd2="http://schemas.microsoft.com/office/spreadsheetml/2017/richdata2" ref="B9:J205">
    <sortCondition ref="E9:E205"/>
  </sortState>
  <mergeCells count="1">
    <mergeCell ref="A6:A7"/>
  </mergeCells>
  <phoneticPr fontId="0" type="noConversion"/>
  <conditionalFormatting sqref="J9:J99">
    <cfRule type="cellIs" dxfId="0" priority="1" operator="lessThan">
      <formula>0</formula>
    </cfRule>
  </conditionalFormatting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55"/>
  <sheetViews>
    <sheetView workbookViewId="0">
      <pane ySplit="8" topLeftCell="A9" activePane="bottomLeft" state="frozen"/>
      <selection activeCell="F108" sqref="F108"/>
      <selection pane="bottomLeft" activeCell="G33" sqref="G33"/>
    </sheetView>
  </sheetViews>
  <sheetFormatPr defaultRowHeight="12.5" x14ac:dyDescent="0.25"/>
  <cols>
    <col min="1" max="1" width="14.81640625" bestFit="1" customWidth="1"/>
    <col min="2" max="2" width="14.54296875" bestFit="1" customWidth="1"/>
    <col min="3" max="5" width="15.1796875" customWidth="1"/>
    <col min="6" max="6" width="14.7265625" customWidth="1"/>
    <col min="7" max="7" width="14" customWidth="1"/>
    <col min="8" max="8" width="14.453125" customWidth="1"/>
    <col min="9" max="9" width="11.26953125" customWidth="1"/>
    <col min="10" max="10" width="10.453125" style="10" bestFit="1" customWidth="1"/>
  </cols>
  <sheetData>
    <row r="1" spans="1:10" s="13" customFormat="1" ht="13" x14ac:dyDescent="0.3">
      <c r="A1" s="41" t="s">
        <v>0</v>
      </c>
      <c r="B1" s="4"/>
      <c r="C1" s="4"/>
      <c r="D1" s="4"/>
      <c r="E1" s="4"/>
      <c r="I1" s="68"/>
      <c r="J1" s="68"/>
    </row>
    <row r="2" spans="1:10" s="13" customFormat="1" ht="13" x14ac:dyDescent="0.3">
      <c r="B2" s="4" t="s">
        <v>1</v>
      </c>
      <c r="C2" s="12">
        <f>ValueDateFDB</f>
        <v>45991</v>
      </c>
      <c r="D2" s="4"/>
      <c r="E2" s="79"/>
      <c r="F2" s="80"/>
      <c r="H2" s="68"/>
      <c r="I2" s="68"/>
      <c r="J2" s="68"/>
    </row>
    <row r="3" spans="1:10" s="13" customFormat="1" ht="6" customHeight="1" x14ac:dyDescent="0.3">
      <c r="C3" s="4"/>
      <c r="D3" s="4"/>
      <c r="E3" s="4"/>
      <c r="F3" s="4"/>
      <c r="H3" s="3"/>
      <c r="I3" s="68"/>
      <c r="J3" s="68"/>
    </row>
    <row r="4" spans="1:10" s="13" customFormat="1" ht="13" x14ac:dyDescent="0.3">
      <c r="A4" s="43" t="s">
        <v>56</v>
      </c>
      <c r="B4" s="4"/>
      <c r="C4" s="4"/>
      <c r="E4" s="4"/>
      <c r="F4" s="4"/>
      <c r="I4" s="68"/>
      <c r="J4" s="68"/>
    </row>
    <row r="5" spans="1:10" s="13" customFormat="1" x14ac:dyDescent="0.25">
      <c r="J5" s="68"/>
    </row>
    <row r="6" spans="1:10" s="13" customFormat="1" ht="13" x14ac:dyDescent="0.3">
      <c r="A6" s="84" t="s">
        <v>3</v>
      </c>
      <c r="B6" s="16" t="s">
        <v>4</v>
      </c>
      <c r="C6" s="32" t="s">
        <v>5</v>
      </c>
      <c r="D6" s="32" t="s">
        <v>6</v>
      </c>
      <c r="E6" s="16" t="s">
        <v>7</v>
      </c>
      <c r="F6" s="16" t="s">
        <v>8</v>
      </c>
      <c r="G6" s="16" t="s">
        <v>9</v>
      </c>
      <c r="H6" s="16" t="s">
        <v>10</v>
      </c>
      <c r="I6" s="17" t="s">
        <v>11</v>
      </c>
      <c r="J6" s="68"/>
    </row>
    <row r="7" spans="1:10" s="13" customFormat="1" ht="13" x14ac:dyDescent="0.3">
      <c r="A7" s="100"/>
      <c r="B7" s="19" t="s">
        <v>57</v>
      </c>
      <c r="C7" s="19" t="s">
        <v>48</v>
      </c>
      <c r="D7" s="19" t="s">
        <v>14</v>
      </c>
      <c r="E7" s="19" t="s">
        <v>14</v>
      </c>
      <c r="F7" s="19" t="s">
        <v>14</v>
      </c>
      <c r="G7" s="19" t="s">
        <v>14</v>
      </c>
      <c r="H7" s="19" t="s">
        <v>7</v>
      </c>
      <c r="I7" s="20">
        <v>100</v>
      </c>
      <c r="J7" s="68"/>
    </row>
    <row r="8" spans="1:10" s="13" customFormat="1" ht="0.75" customHeight="1" x14ac:dyDescent="0.25">
      <c r="A8" s="48"/>
      <c r="B8" s="69"/>
      <c r="C8" s="64"/>
      <c r="D8" s="70"/>
      <c r="E8" s="59"/>
      <c r="F8" s="60"/>
      <c r="G8" s="59"/>
      <c r="H8" s="59"/>
      <c r="I8" s="61"/>
      <c r="J8" s="68"/>
    </row>
    <row r="9" spans="1:10" s="13" customFormat="1" ht="13" x14ac:dyDescent="0.3">
      <c r="A9" s="91" t="s">
        <v>153</v>
      </c>
      <c r="B9" s="25">
        <v>3000000</v>
      </c>
      <c r="C9" s="38">
        <v>5.1999999999999998E-2</v>
      </c>
      <c r="D9" s="30">
        <v>42354</v>
      </c>
      <c r="E9" s="73">
        <v>46007</v>
      </c>
      <c r="F9" s="92">
        <v>45824</v>
      </c>
      <c r="G9" s="89">
        <v>46007</v>
      </c>
      <c r="H9" s="29">
        <v>5.31E-4</v>
      </c>
      <c r="I9" s="45">
        <v>100.224941</v>
      </c>
      <c r="J9" s="39"/>
    </row>
    <row r="10" spans="1:10" s="13" customFormat="1" ht="13" x14ac:dyDescent="0.3">
      <c r="A10" s="91" t="s">
        <v>154</v>
      </c>
      <c r="B10" s="25">
        <v>1300000</v>
      </c>
      <c r="C10" s="38">
        <v>5.2299999999999999E-2</v>
      </c>
      <c r="D10" s="30">
        <v>42403</v>
      </c>
      <c r="E10" s="73">
        <v>46056</v>
      </c>
      <c r="F10" s="92">
        <v>45872</v>
      </c>
      <c r="G10" s="89">
        <v>46056</v>
      </c>
      <c r="H10" s="29">
        <v>1.5100000000000001E-3</v>
      </c>
      <c r="I10" s="45">
        <v>100.896416</v>
      </c>
      <c r="J10" s="39"/>
    </row>
    <row r="11" spans="1:10" s="13" customFormat="1" ht="13" x14ac:dyDescent="0.3">
      <c r="A11" s="91" t="s">
        <v>155</v>
      </c>
      <c r="B11" s="25">
        <v>2000000</v>
      </c>
      <c r="C11" s="38">
        <v>5.2400000000000002E-2</v>
      </c>
      <c r="D11" s="30">
        <v>42445</v>
      </c>
      <c r="E11" s="73">
        <v>46097</v>
      </c>
      <c r="F11" s="92">
        <v>45916</v>
      </c>
      <c r="G11" s="89">
        <v>46097</v>
      </c>
      <c r="H11" s="29">
        <v>2.444E-3</v>
      </c>
      <c r="I11" s="45">
        <v>101.460978</v>
      </c>
      <c r="J11" s="39"/>
    </row>
    <row r="12" spans="1:10" s="13" customFormat="1" ht="13" x14ac:dyDescent="0.3">
      <c r="A12" s="91" t="s">
        <v>156</v>
      </c>
      <c r="B12" s="25">
        <v>8000000</v>
      </c>
      <c r="C12" s="38">
        <v>5.2999999999999999E-2</v>
      </c>
      <c r="D12" s="30">
        <v>42452</v>
      </c>
      <c r="E12" s="73">
        <v>46104</v>
      </c>
      <c r="F12" s="92">
        <v>45923</v>
      </c>
      <c r="G12" s="89">
        <v>46104</v>
      </c>
      <c r="H12" s="29">
        <v>2.6389999999999999E-3</v>
      </c>
      <c r="I12" s="45">
        <v>101.569929</v>
      </c>
      <c r="J12" s="39"/>
    </row>
    <row r="13" spans="1:10" s="13" customFormat="1" ht="13" x14ac:dyDescent="0.3">
      <c r="A13" s="91" t="s">
        <v>157</v>
      </c>
      <c r="B13" s="25">
        <v>2000000</v>
      </c>
      <c r="C13" s="38">
        <v>5.33E-2</v>
      </c>
      <c r="D13" s="30">
        <v>42461</v>
      </c>
      <c r="E13" s="73">
        <v>46113</v>
      </c>
      <c r="F13" s="92">
        <v>45931</v>
      </c>
      <c r="G13" s="89">
        <v>46113</v>
      </c>
      <c r="H13" s="29">
        <v>2.8890000000000001E-3</v>
      </c>
      <c r="I13" s="45">
        <v>101.68711500000001</v>
      </c>
      <c r="J13" s="39"/>
    </row>
    <row r="14" spans="1:10" s="13" customFormat="1" ht="13" x14ac:dyDescent="0.3">
      <c r="A14" s="91" t="s">
        <v>158</v>
      </c>
      <c r="B14" s="25">
        <v>1000000</v>
      </c>
      <c r="C14" s="38">
        <v>5.3499999999999999E-2</v>
      </c>
      <c r="D14" s="30">
        <v>42494</v>
      </c>
      <c r="E14" s="73">
        <v>46146</v>
      </c>
      <c r="F14" s="92">
        <v>45965</v>
      </c>
      <c r="G14" s="89">
        <v>46146</v>
      </c>
      <c r="H14" s="29">
        <v>3.8059999999999999E-3</v>
      </c>
      <c r="I14" s="45">
        <v>102.123695</v>
      </c>
      <c r="J14" s="39"/>
    </row>
    <row r="15" spans="1:10" s="13" customFormat="1" ht="13" x14ac:dyDescent="0.3">
      <c r="A15" s="91" t="s">
        <v>159</v>
      </c>
      <c r="B15" s="25">
        <v>5000000</v>
      </c>
      <c r="C15" s="38">
        <v>5.3999999999999999E-2</v>
      </c>
      <c r="D15" s="30">
        <v>42501</v>
      </c>
      <c r="E15" s="73">
        <v>46153</v>
      </c>
      <c r="F15" s="92">
        <v>45972</v>
      </c>
      <c r="G15" s="89">
        <v>46153</v>
      </c>
      <c r="H15" s="29">
        <v>4.0000000000000001E-3</v>
      </c>
      <c r="I15" s="45">
        <v>102.233064</v>
      </c>
      <c r="J15" s="39"/>
    </row>
    <row r="16" spans="1:10" s="13" customFormat="1" ht="13" x14ac:dyDescent="0.3">
      <c r="A16" s="91" t="s">
        <v>160</v>
      </c>
      <c r="B16" s="25">
        <v>5000000</v>
      </c>
      <c r="C16" s="38">
        <v>5.45E-2</v>
      </c>
      <c r="D16" s="30">
        <v>42503</v>
      </c>
      <c r="E16" s="73">
        <v>46155</v>
      </c>
      <c r="F16" s="92">
        <v>45974</v>
      </c>
      <c r="G16" s="89">
        <v>46155</v>
      </c>
      <c r="H16" s="29">
        <v>4.0559999999999997E-3</v>
      </c>
      <c r="I16" s="45">
        <v>102.280647</v>
      </c>
      <c r="J16" s="39"/>
    </row>
    <row r="17" spans="1:10" s="13" customFormat="1" ht="13" x14ac:dyDescent="0.3">
      <c r="A17" s="91" t="s">
        <v>161</v>
      </c>
      <c r="B17" s="25">
        <v>1000000</v>
      </c>
      <c r="C17" s="38">
        <v>5.5E-2</v>
      </c>
      <c r="D17" s="30">
        <v>42522</v>
      </c>
      <c r="E17" s="73">
        <v>46174</v>
      </c>
      <c r="F17" s="92">
        <v>45809</v>
      </c>
      <c r="G17" s="89">
        <v>45992</v>
      </c>
      <c r="H17" s="29">
        <v>4.6119999999999998E-3</v>
      </c>
      <c r="I17" s="45">
        <v>102.527306</v>
      </c>
      <c r="J17" s="39"/>
    </row>
    <row r="18" spans="1:10" s="13" customFormat="1" ht="13" x14ac:dyDescent="0.3">
      <c r="A18" s="91" t="s">
        <v>162</v>
      </c>
      <c r="B18" s="25">
        <v>10000000</v>
      </c>
      <c r="C18" s="38">
        <v>5.6000000000000001E-2</v>
      </c>
      <c r="D18" s="30">
        <v>42529</v>
      </c>
      <c r="E18" s="73">
        <v>46181</v>
      </c>
      <c r="F18" s="92">
        <v>45816</v>
      </c>
      <c r="G18" s="89">
        <v>45999</v>
      </c>
      <c r="H18" s="29">
        <v>4.8719999999999996E-3</v>
      </c>
      <c r="I18" s="45">
        <v>102.661387</v>
      </c>
      <c r="J18" s="39"/>
    </row>
    <row r="19" spans="1:10" s="13" customFormat="1" ht="13" x14ac:dyDescent="0.3">
      <c r="A19" s="91" t="s">
        <v>163</v>
      </c>
      <c r="B19" s="25">
        <v>10000000</v>
      </c>
      <c r="C19" s="38">
        <v>5.6800000000000003E-2</v>
      </c>
      <c r="D19" s="30" t="s">
        <v>164</v>
      </c>
      <c r="E19" s="73">
        <v>46188</v>
      </c>
      <c r="F19" s="92">
        <v>45823</v>
      </c>
      <c r="G19" s="89">
        <v>46006</v>
      </c>
      <c r="H19" s="29">
        <v>5.1330000000000004E-3</v>
      </c>
      <c r="I19" s="45">
        <v>102.787378</v>
      </c>
      <c r="J19" s="39"/>
    </row>
    <row r="20" spans="1:10" s="13" customFormat="1" ht="13" x14ac:dyDescent="0.3">
      <c r="A20" s="91" t="s">
        <v>165</v>
      </c>
      <c r="B20" s="25">
        <v>11000000</v>
      </c>
      <c r="C20" s="38">
        <v>5.7500000000000002E-2</v>
      </c>
      <c r="D20" s="30">
        <v>42543</v>
      </c>
      <c r="E20" s="73">
        <v>46195</v>
      </c>
      <c r="F20" s="92">
        <v>45830</v>
      </c>
      <c r="G20" s="89">
        <v>46013</v>
      </c>
      <c r="H20" s="29">
        <v>5.3930000000000002E-3</v>
      </c>
      <c r="I20" s="45">
        <v>102.90983199999999</v>
      </c>
      <c r="J20" s="39"/>
    </row>
    <row r="21" spans="1:10" s="13" customFormat="1" ht="13" x14ac:dyDescent="0.3">
      <c r="A21" s="91" t="s">
        <v>166</v>
      </c>
      <c r="B21" s="25">
        <v>10000000</v>
      </c>
      <c r="C21" s="38">
        <v>5.8999999999999997E-2</v>
      </c>
      <c r="D21" s="30">
        <v>42557</v>
      </c>
      <c r="E21" s="73">
        <v>46209</v>
      </c>
      <c r="F21" s="92">
        <v>45844</v>
      </c>
      <c r="G21" s="89">
        <v>46028</v>
      </c>
      <c r="H21" s="29">
        <v>5.914E-3</v>
      </c>
      <c r="I21" s="45">
        <v>103.177003</v>
      </c>
      <c r="J21" s="39"/>
    </row>
    <row r="22" spans="1:10" s="13" customFormat="1" ht="13" x14ac:dyDescent="0.3">
      <c r="A22" s="91" t="s">
        <v>167</v>
      </c>
      <c r="B22" s="25">
        <v>6000000</v>
      </c>
      <c r="C22" s="38">
        <v>0.06</v>
      </c>
      <c r="D22" s="30">
        <v>42571</v>
      </c>
      <c r="E22" s="73">
        <v>46223</v>
      </c>
      <c r="F22" s="92">
        <v>45858</v>
      </c>
      <c r="G22" s="89">
        <v>46042</v>
      </c>
      <c r="H22" s="29">
        <v>6.4359999999999999E-3</v>
      </c>
      <c r="I22" s="45">
        <v>103.407073</v>
      </c>
      <c r="J22" s="39"/>
    </row>
    <row r="23" spans="1:10" s="13" customFormat="1" ht="13" x14ac:dyDescent="0.3">
      <c r="A23" s="91" t="s">
        <v>168</v>
      </c>
      <c r="B23" s="25">
        <v>11000000</v>
      </c>
      <c r="C23" s="38">
        <v>6.1499999999999999E-2</v>
      </c>
      <c r="D23" s="30">
        <v>42578</v>
      </c>
      <c r="E23" s="73">
        <v>46230</v>
      </c>
      <c r="F23" s="92">
        <v>45865</v>
      </c>
      <c r="G23" s="89">
        <v>46049</v>
      </c>
      <c r="H23" s="29">
        <v>6.6959999999999997E-3</v>
      </c>
      <c r="I23" s="45">
        <v>103.588933</v>
      </c>
      <c r="J23" s="39"/>
    </row>
    <row r="24" spans="1:10" s="13" customFormat="1" ht="13" x14ac:dyDescent="0.3">
      <c r="A24" s="91" t="s">
        <v>169</v>
      </c>
      <c r="B24" s="25">
        <v>10000000</v>
      </c>
      <c r="C24" s="38">
        <v>6.2399999999999997E-2</v>
      </c>
      <c r="D24" s="30">
        <v>42599</v>
      </c>
      <c r="E24" s="73">
        <v>46251</v>
      </c>
      <c r="F24" s="92">
        <v>45886</v>
      </c>
      <c r="G24" s="89">
        <v>46070</v>
      </c>
      <c r="H24" s="29">
        <v>7.4780000000000003E-3</v>
      </c>
      <c r="I24" s="45">
        <v>103.90595500000001</v>
      </c>
      <c r="J24" s="39"/>
    </row>
    <row r="25" spans="1:10" s="13" customFormat="1" ht="13" x14ac:dyDescent="0.3">
      <c r="A25" s="91" t="s">
        <v>170</v>
      </c>
      <c r="B25" s="25">
        <v>1000000</v>
      </c>
      <c r="C25" s="38">
        <v>6.2399999999999997E-2</v>
      </c>
      <c r="D25" s="30">
        <v>42619</v>
      </c>
      <c r="E25" s="73">
        <v>46271</v>
      </c>
      <c r="F25" s="92">
        <v>45906</v>
      </c>
      <c r="G25" s="89">
        <v>46087</v>
      </c>
      <c r="H25" s="29">
        <v>8.2220000000000001E-3</v>
      </c>
      <c r="I25" s="45">
        <v>104.122612</v>
      </c>
      <c r="J25" s="39"/>
    </row>
    <row r="26" spans="1:10" s="13" customFormat="1" ht="13" x14ac:dyDescent="0.3">
      <c r="A26" s="91" t="s">
        <v>171</v>
      </c>
      <c r="B26" s="25">
        <v>500000</v>
      </c>
      <c r="C26" s="38">
        <v>6.3E-2</v>
      </c>
      <c r="D26" s="30">
        <v>42627</v>
      </c>
      <c r="E26" s="73">
        <v>46279</v>
      </c>
      <c r="F26" s="92">
        <v>45914</v>
      </c>
      <c r="G26" s="89">
        <v>46095</v>
      </c>
      <c r="H26" s="29">
        <v>8.5199999999999998E-3</v>
      </c>
      <c r="I26" s="45">
        <v>104.264132</v>
      </c>
      <c r="J26" s="39"/>
    </row>
    <row r="27" spans="1:10" s="13" customFormat="1" ht="13" x14ac:dyDescent="0.3">
      <c r="A27" s="91" t="s">
        <v>172</v>
      </c>
      <c r="B27" s="25">
        <v>500000</v>
      </c>
      <c r="C27" s="38">
        <v>6.3E-2</v>
      </c>
      <c r="D27" s="30">
        <v>42641</v>
      </c>
      <c r="E27" s="73">
        <v>46293</v>
      </c>
      <c r="F27" s="92">
        <v>45928</v>
      </c>
      <c r="G27" s="89">
        <v>46109</v>
      </c>
      <c r="H27" s="29">
        <v>9.0410000000000004E-3</v>
      </c>
      <c r="I27" s="45">
        <v>104.42865500000001</v>
      </c>
      <c r="J27" s="39"/>
    </row>
    <row r="28" spans="1:10" s="13" customFormat="1" ht="13" x14ac:dyDescent="0.3">
      <c r="A28" s="91" t="s">
        <v>173</v>
      </c>
      <c r="B28" s="25">
        <v>500000</v>
      </c>
      <c r="C28" s="38">
        <v>6.3E-2</v>
      </c>
      <c r="D28" s="30">
        <v>42648</v>
      </c>
      <c r="E28" s="73">
        <v>46300</v>
      </c>
      <c r="F28" s="92">
        <v>45935</v>
      </c>
      <c r="G28" s="89">
        <v>46117</v>
      </c>
      <c r="H28" s="29">
        <v>9.3019999999999995E-3</v>
      </c>
      <c r="I28" s="45">
        <v>104.513835</v>
      </c>
      <c r="J28" s="39"/>
    </row>
    <row r="29" spans="1:10" s="13" customFormat="1" ht="13" x14ac:dyDescent="0.3">
      <c r="A29" s="91" t="s">
        <v>174</v>
      </c>
      <c r="B29" s="25">
        <v>500000</v>
      </c>
      <c r="C29" s="38">
        <v>6.3E-2</v>
      </c>
      <c r="D29" s="30">
        <v>42662</v>
      </c>
      <c r="E29" s="73">
        <v>46314</v>
      </c>
      <c r="F29" s="92">
        <v>45949</v>
      </c>
      <c r="G29" s="89">
        <v>46131</v>
      </c>
      <c r="H29" s="29">
        <v>9.8230000000000001E-3</v>
      </c>
      <c r="I29" s="45">
        <v>104.670956</v>
      </c>
      <c r="J29" s="39"/>
    </row>
    <row r="30" spans="1:10" s="13" customFormat="1" ht="13" x14ac:dyDescent="0.3">
      <c r="A30" s="91" t="s">
        <v>175</v>
      </c>
      <c r="B30" s="25">
        <v>8500000</v>
      </c>
      <c r="C30" s="38">
        <v>6.3899999999999998E-2</v>
      </c>
      <c r="D30" s="30">
        <v>42683</v>
      </c>
      <c r="E30" s="73">
        <v>46335</v>
      </c>
      <c r="F30" s="92">
        <v>45970</v>
      </c>
      <c r="G30" s="89">
        <v>46151</v>
      </c>
      <c r="H30" s="29">
        <v>1.0529999999999999E-2</v>
      </c>
      <c r="I30" s="45">
        <v>104.988625</v>
      </c>
      <c r="J30" s="39"/>
    </row>
    <row r="31" spans="1:10" s="13" customFormat="1" ht="13" x14ac:dyDescent="0.3">
      <c r="A31" s="91" t="s">
        <v>176</v>
      </c>
      <c r="B31" s="25">
        <v>3000000</v>
      </c>
      <c r="C31" s="38">
        <v>6.4500000000000002E-2</v>
      </c>
      <c r="D31" s="30">
        <v>42711</v>
      </c>
      <c r="E31" s="73">
        <v>46363</v>
      </c>
      <c r="F31" s="92">
        <v>45815</v>
      </c>
      <c r="G31" s="89">
        <v>45998</v>
      </c>
      <c r="H31" s="29">
        <v>1.1245E-2</v>
      </c>
      <c r="I31" s="45">
        <v>105.381013</v>
      </c>
      <c r="J31" s="39"/>
    </row>
    <row r="32" spans="1:10" s="13" customFormat="1" ht="13" x14ac:dyDescent="0.3">
      <c r="A32" s="91" t="s">
        <v>177</v>
      </c>
      <c r="B32" s="25">
        <v>10000000</v>
      </c>
      <c r="C32" s="38">
        <v>6.5500000000000003E-2</v>
      </c>
      <c r="D32" s="30">
        <v>42746</v>
      </c>
      <c r="E32" s="73">
        <v>46398</v>
      </c>
      <c r="F32" s="92">
        <v>45849</v>
      </c>
      <c r="G32" s="89">
        <v>46033</v>
      </c>
      <c r="H32" s="29">
        <v>1.1469999999999999E-2</v>
      </c>
      <c r="I32" s="45">
        <v>105.96271900000001</v>
      </c>
      <c r="J32" s="39"/>
    </row>
    <row r="33" spans="1:10" s="13" customFormat="1" ht="13" x14ac:dyDescent="0.3">
      <c r="A33" s="91" t="s">
        <v>178</v>
      </c>
      <c r="B33" s="25">
        <v>1000000</v>
      </c>
      <c r="C33" s="38">
        <v>6.6000000000000003E-2</v>
      </c>
      <c r="D33" s="30">
        <v>42774</v>
      </c>
      <c r="E33" s="73">
        <v>46426</v>
      </c>
      <c r="F33" s="92">
        <v>45877</v>
      </c>
      <c r="G33" s="89">
        <v>46061</v>
      </c>
      <c r="H33" s="29">
        <v>1.1651E-2</v>
      </c>
      <c r="I33" s="45">
        <v>106.40329699999999</v>
      </c>
      <c r="J33" s="39"/>
    </row>
    <row r="34" spans="1:10" s="13" customFormat="1" ht="13" x14ac:dyDescent="0.3">
      <c r="A34" s="91" t="s">
        <v>179</v>
      </c>
      <c r="B34" s="25">
        <v>8200000</v>
      </c>
      <c r="C34" s="38">
        <v>7.0000000000000007E-2</v>
      </c>
      <c r="D34" s="30">
        <v>40954</v>
      </c>
      <c r="E34" s="73">
        <v>46433</v>
      </c>
      <c r="F34" s="92">
        <v>45884</v>
      </c>
      <c r="G34" s="89">
        <v>46068</v>
      </c>
      <c r="H34" s="29">
        <v>1.1696E-2</v>
      </c>
      <c r="I34" s="45">
        <v>106.977994</v>
      </c>
      <c r="J34" s="39"/>
    </row>
    <row r="35" spans="1:10" s="13" customFormat="1" ht="13" x14ac:dyDescent="0.3">
      <c r="A35" s="91" t="s">
        <v>180</v>
      </c>
      <c r="B35" s="25">
        <v>1000000</v>
      </c>
      <c r="C35" s="38">
        <v>6.6000000000000003E-2</v>
      </c>
      <c r="D35" s="30">
        <v>42802</v>
      </c>
      <c r="E35" s="73">
        <v>46454</v>
      </c>
      <c r="F35" s="92">
        <v>45908</v>
      </c>
      <c r="G35" s="89">
        <v>46089</v>
      </c>
      <c r="H35" s="29">
        <v>1.1831E-2</v>
      </c>
      <c r="I35" s="45">
        <v>106.809477</v>
      </c>
      <c r="J35" s="39"/>
    </row>
    <row r="36" spans="1:10" s="13" customFormat="1" ht="13" x14ac:dyDescent="0.3">
      <c r="A36" s="91" t="s">
        <v>181</v>
      </c>
      <c r="B36" s="25">
        <v>8105000</v>
      </c>
      <c r="C36" s="38">
        <v>7.0000000000000007E-2</v>
      </c>
      <c r="D36" s="30">
        <v>40982</v>
      </c>
      <c r="E36" s="73">
        <v>46460</v>
      </c>
      <c r="F36" s="92">
        <v>45914</v>
      </c>
      <c r="G36" s="89">
        <v>46095</v>
      </c>
      <c r="H36" s="29">
        <v>1.187E-2</v>
      </c>
      <c r="I36" s="45">
        <v>107.401838</v>
      </c>
      <c r="J36" s="39"/>
    </row>
    <row r="37" spans="1:10" s="13" customFormat="1" ht="13" x14ac:dyDescent="0.3">
      <c r="A37" s="91" t="s">
        <v>182</v>
      </c>
      <c r="B37" s="25">
        <v>9500000</v>
      </c>
      <c r="C37" s="38">
        <v>7.0000000000000007E-2</v>
      </c>
      <c r="D37" s="30">
        <v>41031</v>
      </c>
      <c r="E37" s="73">
        <v>46509</v>
      </c>
      <c r="F37" s="92">
        <v>45963</v>
      </c>
      <c r="G37" s="89">
        <v>46144</v>
      </c>
      <c r="H37" s="29">
        <v>1.2185E-2</v>
      </c>
      <c r="I37" s="45">
        <v>108.128266</v>
      </c>
      <c r="J37" s="39"/>
    </row>
    <row r="38" spans="1:10" s="13" customFormat="1" ht="13" x14ac:dyDescent="0.3">
      <c r="A38" s="91" t="s">
        <v>183</v>
      </c>
      <c r="B38" s="25">
        <v>27500000</v>
      </c>
      <c r="C38" s="38">
        <v>0.06</v>
      </c>
      <c r="D38" s="30">
        <v>42872</v>
      </c>
      <c r="E38" s="73">
        <v>46524</v>
      </c>
      <c r="F38" s="92">
        <v>45978</v>
      </c>
      <c r="G38" s="89">
        <v>46159</v>
      </c>
      <c r="H38" s="29">
        <v>1.2282E-2</v>
      </c>
      <c r="I38" s="45">
        <v>106.90230200000001</v>
      </c>
      <c r="J38" s="39"/>
    </row>
    <row r="39" spans="1:10" s="13" customFormat="1" ht="13" x14ac:dyDescent="0.3">
      <c r="A39" s="91" t="s">
        <v>184</v>
      </c>
      <c r="B39" s="25">
        <v>300000</v>
      </c>
      <c r="C39" s="38">
        <v>6.9800000000000001E-2</v>
      </c>
      <c r="D39" s="30">
        <v>41066</v>
      </c>
      <c r="E39" s="73">
        <v>46544</v>
      </c>
      <c r="F39" s="92">
        <v>45814</v>
      </c>
      <c r="G39" s="89">
        <v>45997</v>
      </c>
      <c r="H39" s="29">
        <v>1.2409999999999999E-2</v>
      </c>
      <c r="I39" s="45">
        <v>108.594478</v>
      </c>
      <c r="J39" s="39"/>
    </row>
    <row r="40" spans="1:10" s="13" customFormat="1" ht="13" x14ac:dyDescent="0.3">
      <c r="A40" s="91" t="s">
        <v>185</v>
      </c>
      <c r="B40" s="25">
        <v>300000</v>
      </c>
      <c r="C40" s="38">
        <v>6.9500000000000006E-2</v>
      </c>
      <c r="D40" s="30">
        <v>41080</v>
      </c>
      <c r="E40" s="73">
        <v>46558</v>
      </c>
      <c r="F40" s="92">
        <v>45828</v>
      </c>
      <c r="G40" s="89">
        <v>46011</v>
      </c>
      <c r="H40" s="29">
        <v>1.2501E-2</v>
      </c>
      <c r="I40" s="45">
        <v>108.747663</v>
      </c>
      <c r="J40" s="39"/>
    </row>
    <row r="41" spans="1:10" s="13" customFormat="1" ht="13" x14ac:dyDescent="0.3">
      <c r="A41" s="91" t="s">
        <v>186</v>
      </c>
      <c r="B41" s="25">
        <v>200000</v>
      </c>
      <c r="C41" s="38">
        <v>6.8000000000000005E-2</v>
      </c>
      <c r="D41" s="30">
        <v>41094</v>
      </c>
      <c r="E41" s="73">
        <v>46572</v>
      </c>
      <c r="F41" s="92">
        <v>45842</v>
      </c>
      <c r="G41" s="89">
        <v>46026</v>
      </c>
      <c r="H41" s="29">
        <v>1.2591E-2</v>
      </c>
      <c r="I41" s="45">
        <v>108.72137499999999</v>
      </c>
      <c r="J41" s="39"/>
    </row>
    <row r="42" spans="1:10" s="13" customFormat="1" ht="13" x14ac:dyDescent="0.3">
      <c r="A42" s="91" t="s">
        <v>187</v>
      </c>
      <c r="B42" s="25">
        <v>3000000</v>
      </c>
      <c r="C42" s="38">
        <v>6.7500000000000004E-2</v>
      </c>
      <c r="D42" s="30">
        <v>41108</v>
      </c>
      <c r="E42" s="73">
        <v>46586</v>
      </c>
      <c r="F42" s="92">
        <v>45856</v>
      </c>
      <c r="G42" s="89">
        <v>46040</v>
      </c>
      <c r="H42" s="29">
        <v>1.2681E-2</v>
      </c>
      <c r="I42" s="45">
        <v>108.830938</v>
      </c>
      <c r="J42" s="39"/>
    </row>
    <row r="43" spans="1:10" s="13" customFormat="1" ht="13" x14ac:dyDescent="0.3">
      <c r="A43" s="91" t="s">
        <v>188</v>
      </c>
      <c r="B43" s="25">
        <v>1000000</v>
      </c>
      <c r="C43" s="38">
        <v>6.7000000000000004E-2</v>
      </c>
      <c r="D43" s="30">
        <v>41122</v>
      </c>
      <c r="E43" s="73">
        <v>46600</v>
      </c>
      <c r="F43" s="92">
        <v>45870</v>
      </c>
      <c r="G43" s="89">
        <v>46054</v>
      </c>
      <c r="H43" s="29">
        <v>1.2770999999999999E-2</v>
      </c>
      <c r="I43" s="45">
        <v>108.936093</v>
      </c>
      <c r="J43" s="39"/>
    </row>
    <row r="44" spans="1:10" s="13" customFormat="1" ht="13" x14ac:dyDescent="0.3">
      <c r="A44" s="91" t="s">
        <v>189</v>
      </c>
      <c r="B44" s="25">
        <v>500000</v>
      </c>
      <c r="C44" s="38">
        <v>6.6500000000000004E-2</v>
      </c>
      <c r="D44" s="30">
        <v>41129</v>
      </c>
      <c r="E44" s="73">
        <v>46607</v>
      </c>
      <c r="F44" s="92">
        <v>45877</v>
      </c>
      <c r="G44" s="89">
        <v>46061</v>
      </c>
      <c r="H44" s="29">
        <v>1.2815999999999999E-2</v>
      </c>
      <c r="I44" s="45">
        <v>108.945359</v>
      </c>
      <c r="J44" s="39"/>
    </row>
    <row r="45" spans="1:10" s="13" customFormat="1" ht="13" x14ac:dyDescent="0.3">
      <c r="A45" s="91" t="s">
        <v>190</v>
      </c>
      <c r="B45" s="25">
        <v>500000</v>
      </c>
      <c r="C45" s="38">
        <v>6.6000000000000003E-2</v>
      </c>
      <c r="D45" s="30">
        <v>41157</v>
      </c>
      <c r="E45" s="73">
        <v>46635</v>
      </c>
      <c r="F45" s="92">
        <v>45905</v>
      </c>
      <c r="G45" s="89">
        <v>46086</v>
      </c>
      <c r="H45" s="29">
        <v>1.2996000000000001E-2</v>
      </c>
      <c r="I45" s="45">
        <v>109.203217</v>
      </c>
      <c r="J45" s="39"/>
    </row>
    <row r="46" spans="1:10" s="13" customFormat="1" ht="13" x14ac:dyDescent="0.3">
      <c r="A46" s="91" t="s">
        <v>191</v>
      </c>
      <c r="B46" s="25">
        <v>3100000</v>
      </c>
      <c r="C46" s="38">
        <v>6.54E-2</v>
      </c>
      <c r="D46" s="30">
        <v>41178</v>
      </c>
      <c r="E46" s="73">
        <v>46656</v>
      </c>
      <c r="F46" s="92">
        <v>45926</v>
      </c>
      <c r="G46" s="89">
        <v>46107</v>
      </c>
      <c r="H46" s="29">
        <v>1.3132E-2</v>
      </c>
      <c r="I46" s="45">
        <v>109.369423</v>
      </c>
      <c r="J46" s="39"/>
    </row>
    <row r="47" spans="1:10" s="13" customFormat="1" ht="13" x14ac:dyDescent="0.3">
      <c r="A47" s="91" t="s">
        <v>192</v>
      </c>
      <c r="B47" s="25">
        <v>1100000</v>
      </c>
      <c r="C47" s="38">
        <v>6.4299999999999996E-2</v>
      </c>
      <c r="D47" s="30">
        <v>41199</v>
      </c>
      <c r="E47" s="73">
        <v>46677</v>
      </c>
      <c r="F47" s="92">
        <v>45947</v>
      </c>
      <c r="G47" s="89">
        <v>46129</v>
      </c>
      <c r="H47" s="29">
        <v>1.3266999999999999E-2</v>
      </c>
      <c r="I47" s="45">
        <v>109.438332</v>
      </c>
      <c r="J47" s="39"/>
    </row>
    <row r="48" spans="1:10" s="13" customFormat="1" ht="13" x14ac:dyDescent="0.3">
      <c r="A48" s="91" t="s">
        <v>193</v>
      </c>
      <c r="B48" s="25">
        <v>1000000</v>
      </c>
      <c r="C48" s="38">
        <v>6.3700000000000007E-2</v>
      </c>
      <c r="D48" s="30">
        <v>41206</v>
      </c>
      <c r="E48" s="73">
        <v>46684</v>
      </c>
      <c r="F48" s="92">
        <v>45954</v>
      </c>
      <c r="G48" s="89">
        <v>46136</v>
      </c>
      <c r="H48" s="29">
        <v>1.3311999999999999E-2</v>
      </c>
      <c r="I48" s="45">
        <v>109.412949</v>
      </c>
      <c r="J48" s="39"/>
    </row>
    <row r="49" spans="1:10" s="13" customFormat="1" ht="13" x14ac:dyDescent="0.3">
      <c r="A49" s="91" t="s">
        <v>194</v>
      </c>
      <c r="B49" s="25">
        <v>6000000</v>
      </c>
      <c r="C49" s="38">
        <v>6.3700000000000007E-2</v>
      </c>
      <c r="D49" s="30">
        <v>41220</v>
      </c>
      <c r="E49" s="73">
        <v>46698</v>
      </c>
      <c r="F49" s="92">
        <v>45968</v>
      </c>
      <c r="G49" s="89">
        <v>46149</v>
      </c>
      <c r="H49" s="29">
        <v>1.3402000000000001E-2</v>
      </c>
      <c r="I49" s="45">
        <v>109.58188800000001</v>
      </c>
      <c r="J49" s="39"/>
    </row>
    <row r="50" spans="1:10" s="13" customFormat="1" ht="13" x14ac:dyDescent="0.3">
      <c r="A50" s="91" t="s">
        <v>195</v>
      </c>
      <c r="B50" s="25">
        <v>2000000</v>
      </c>
      <c r="C50" s="38">
        <v>6.3500000000000001E-2</v>
      </c>
      <c r="D50" s="30">
        <v>41248</v>
      </c>
      <c r="E50" s="73">
        <v>46726</v>
      </c>
      <c r="F50" s="92">
        <v>45813</v>
      </c>
      <c r="G50" s="89">
        <v>45996</v>
      </c>
      <c r="H50" s="29">
        <v>1.3582E-2</v>
      </c>
      <c r="I50" s="45">
        <v>109.88223499999999</v>
      </c>
      <c r="J50" s="39"/>
    </row>
    <row r="51" spans="1:10" s="13" customFormat="1" ht="13" x14ac:dyDescent="0.3">
      <c r="A51" s="91" t="s">
        <v>196</v>
      </c>
      <c r="B51" s="25">
        <v>5900000</v>
      </c>
      <c r="C51" s="38">
        <v>6.2899999999999998E-2</v>
      </c>
      <c r="D51" s="30">
        <v>41255</v>
      </c>
      <c r="E51" s="73">
        <v>46733</v>
      </c>
      <c r="F51" s="92">
        <v>45820</v>
      </c>
      <c r="G51" s="89">
        <v>46003</v>
      </c>
      <c r="H51" s="29">
        <v>1.3627E-2</v>
      </c>
      <c r="I51" s="45">
        <v>109.844999</v>
      </c>
      <c r="J51" s="39"/>
    </row>
    <row r="52" spans="1:10" s="13" customFormat="1" ht="13" x14ac:dyDescent="0.3">
      <c r="A52" s="91" t="s">
        <v>197</v>
      </c>
      <c r="B52" s="25">
        <f>40000000+30000000+30000000</f>
        <v>100000000</v>
      </c>
      <c r="C52" s="38">
        <v>0.06</v>
      </c>
      <c r="D52" s="30">
        <v>43082</v>
      </c>
      <c r="E52" s="73">
        <v>46734</v>
      </c>
      <c r="F52" s="92">
        <v>45821</v>
      </c>
      <c r="G52" s="89">
        <v>46004</v>
      </c>
      <c r="H52" s="29">
        <v>1.3634E-2</v>
      </c>
      <c r="I52" s="45">
        <v>109.276308</v>
      </c>
      <c r="J52" s="39"/>
    </row>
    <row r="53" spans="1:10" s="13" customFormat="1" ht="13" x14ac:dyDescent="0.3">
      <c r="A53" s="91" t="s">
        <v>198</v>
      </c>
      <c r="B53" s="25">
        <v>4000000</v>
      </c>
      <c r="C53" s="38">
        <v>6.25E-2</v>
      </c>
      <c r="D53" s="30">
        <v>41318</v>
      </c>
      <c r="E53" s="73">
        <v>46796</v>
      </c>
      <c r="F53" s="92">
        <v>45882</v>
      </c>
      <c r="G53" s="89">
        <v>46066</v>
      </c>
      <c r="H53" s="29">
        <v>1.4033E-2</v>
      </c>
      <c r="I53" s="45">
        <v>110.47890200000001</v>
      </c>
      <c r="J53" s="39"/>
    </row>
    <row r="54" spans="1:10" s="13" customFormat="1" ht="13" x14ac:dyDescent="0.3">
      <c r="A54" s="91" t="s">
        <v>199</v>
      </c>
      <c r="B54" s="25">
        <v>9900000</v>
      </c>
      <c r="C54" s="38">
        <v>6.1800000000000001E-2</v>
      </c>
      <c r="D54" s="30">
        <v>41346</v>
      </c>
      <c r="E54" s="73">
        <v>46825</v>
      </c>
      <c r="F54" s="92">
        <v>45913</v>
      </c>
      <c r="G54" s="89">
        <v>46094</v>
      </c>
      <c r="H54" s="29">
        <v>1.422E-2</v>
      </c>
      <c r="I54" s="45">
        <v>110.65521699999999</v>
      </c>
      <c r="J54" s="39"/>
    </row>
    <row r="55" spans="1:10" s="13" customFormat="1" ht="13" x14ac:dyDescent="0.3">
      <c r="A55" s="91" t="s">
        <v>200</v>
      </c>
      <c r="B55" s="25">
        <v>2650000</v>
      </c>
      <c r="C55" s="38">
        <v>6.0999999999999999E-2</v>
      </c>
      <c r="D55" s="30">
        <v>41374</v>
      </c>
      <c r="E55" s="73">
        <v>46853</v>
      </c>
      <c r="F55" s="92">
        <v>45940</v>
      </c>
      <c r="G55" s="89">
        <v>46122</v>
      </c>
      <c r="H55" s="29">
        <v>1.44E-2</v>
      </c>
      <c r="I55" s="45">
        <v>110.772041</v>
      </c>
      <c r="J55" s="39"/>
    </row>
    <row r="56" spans="1:10" s="13" customFormat="1" ht="13" x14ac:dyDescent="0.3">
      <c r="A56" s="91" t="s">
        <v>201</v>
      </c>
      <c r="B56" s="25">
        <v>4000000</v>
      </c>
      <c r="C56" s="38">
        <v>0.06</v>
      </c>
      <c r="D56" s="30">
        <v>41402</v>
      </c>
      <c r="E56" s="73">
        <v>46881</v>
      </c>
      <c r="F56" s="92">
        <v>45969</v>
      </c>
      <c r="G56" s="89">
        <v>46150</v>
      </c>
      <c r="H56" s="29">
        <v>1.4579999999999999E-2</v>
      </c>
      <c r="I56" s="45">
        <v>110.844328</v>
      </c>
      <c r="J56" s="39"/>
    </row>
    <row r="57" spans="1:10" s="13" customFormat="1" ht="13" x14ac:dyDescent="0.3">
      <c r="A57" s="91" t="s">
        <v>202</v>
      </c>
      <c r="B57" s="25">
        <v>7800000</v>
      </c>
      <c r="C57" s="38">
        <v>5.8400000000000001E-2</v>
      </c>
      <c r="D57" s="30">
        <v>41430</v>
      </c>
      <c r="E57" s="73">
        <v>46909</v>
      </c>
      <c r="F57" s="92">
        <v>45813</v>
      </c>
      <c r="G57" s="89">
        <v>45996</v>
      </c>
      <c r="H57" s="29">
        <v>1.4760000000000001E-2</v>
      </c>
      <c r="I57" s="45">
        <v>110.72951500000001</v>
      </c>
      <c r="J57" s="39"/>
    </row>
    <row r="58" spans="1:10" s="13" customFormat="1" ht="13" x14ac:dyDescent="0.3">
      <c r="A58" s="91" t="s">
        <v>203</v>
      </c>
      <c r="B58" s="25">
        <v>33000000</v>
      </c>
      <c r="C58" s="38">
        <v>0.06</v>
      </c>
      <c r="D58" s="30">
        <v>43285</v>
      </c>
      <c r="E58" s="73">
        <v>46938</v>
      </c>
      <c r="F58" s="92">
        <v>45842</v>
      </c>
      <c r="G58" s="89">
        <v>46026</v>
      </c>
      <c r="H58" s="29">
        <v>1.4947E-2</v>
      </c>
      <c r="I58" s="45">
        <v>111.424347</v>
      </c>
      <c r="J58" s="39"/>
    </row>
    <row r="59" spans="1:10" s="13" customFormat="1" ht="13" x14ac:dyDescent="0.3">
      <c r="A59" s="91" t="s">
        <v>204</v>
      </c>
      <c r="B59" s="25">
        <v>5600000</v>
      </c>
      <c r="C59" s="38">
        <v>5.6899999999999999E-2</v>
      </c>
      <c r="D59" s="30">
        <v>41465</v>
      </c>
      <c r="E59" s="73">
        <v>46944</v>
      </c>
      <c r="F59" s="92">
        <v>45848</v>
      </c>
      <c r="G59" s="89">
        <v>46032</v>
      </c>
      <c r="H59" s="29">
        <v>1.4985999999999999E-2</v>
      </c>
      <c r="I59" s="45">
        <v>110.692989</v>
      </c>
      <c r="J59" s="39"/>
    </row>
    <row r="60" spans="1:10" s="13" customFormat="1" ht="13" x14ac:dyDescent="0.3">
      <c r="A60" s="91" t="s">
        <v>205</v>
      </c>
      <c r="B60" s="25">
        <v>4400000</v>
      </c>
      <c r="C60" s="38">
        <v>5.5E-2</v>
      </c>
      <c r="D60" s="30">
        <v>41500</v>
      </c>
      <c r="E60" s="73">
        <v>46979</v>
      </c>
      <c r="F60" s="92">
        <v>45883</v>
      </c>
      <c r="G60" s="89">
        <v>46067</v>
      </c>
      <c r="H60" s="29">
        <v>1.5211000000000001E-2</v>
      </c>
      <c r="I60" s="45">
        <v>110.508686</v>
      </c>
      <c r="J60" s="39"/>
    </row>
    <row r="61" spans="1:10" s="13" customFormat="1" ht="13" x14ac:dyDescent="0.3">
      <c r="A61" s="91" t="s">
        <v>206</v>
      </c>
      <c r="B61" s="25">
        <v>6600000</v>
      </c>
      <c r="C61" s="38">
        <v>5.33E-2</v>
      </c>
      <c r="D61" s="30">
        <v>41528</v>
      </c>
      <c r="E61" s="73">
        <v>47007</v>
      </c>
      <c r="F61" s="92">
        <v>45911</v>
      </c>
      <c r="G61" s="89">
        <v>46092</v>
      </c>
      <c r="H61" s="29">
        <v>1.5391E-2</v>
      </c>
      <c r="I61" s="45">
        <v>110.271649</v>
      </c>
      <c r="J61" s="39"/>
    </row>
    <row r="62" spans="1:10" s="13" customFormat="1" ht="13" x14ac:dyDescent="0.3">
      <c r="A62" s="91" t="s">
        <v>207</v>
      </c>
      <c r="B62" s="25">
        <v>8800000</v>
      </c>
      <c r="C62" s="38">
        <v>5.0500000000000003E-2</v>
      </c>
      <c r="D62" s="30">
        <v>41549</v>
      </c>
      <c r="E62" s="73">
        <v>47028</v>
      </c>
      <c r="F62" s="92">
        <v>45932</v>
      </c>
      <c r="G62" s="89">
        <v>46114</v>
      </c>
      <c r="H62" s="29">
        <v>1.5526999999999999E-2</v>
      </c>
      <c r="I62" s="45">
        <v>109.67072</v>
      </c>
      <c r="J62" s="39"/>
    </row>
    <row r="63" spans="1:10" s="13" customFormat="1" ht="13" x14ac:dyDescent="0.3">
      <c r="A63" s="91" t="s">
        <v>208</v>
      </c>
      <c r="B63" s="25">
        <v>12400000</v>
      </c>
      <c r="C63" s="38">
        <v>4.8500000000000001E-2</v>
      </c>
      <c r="D63" s="30">
        <v>41584</v>
      </c>
      <c r="E63" s="73">
        <v>47063</v>
      </c>
      <c r="F63" s="92">
        <v>45967</v>
      </c>
      <c r="G63" s="89">
        <v>46148</v>
      </c>
      <c r="H63" s="29">
        <v>1.5751999999999999E-2</v>
      </c>
      <c r="I63" s="45">
        <v>109.35164899999999</v>
      </c>
      <c r="J63" s="39"/>
    </row>
    <row r="64" spans="1:10" s="13" customFormat="1" ht="13" x14ac:dyDescent="0.3">
      <c r="A64" s="91" t="s">
        <v>209</v>
      </c>
      <c r="B64" s="25">
        <v>5100000</v>
      </c>
      <c r="C64" s="38">
        <v>4.7500000000000001E-2</v>
      </c>
      <c r="D64" s="30">
        <v>41619</v>
      </c>
      <c r="E64" s="73">
        <v>47098</v>
      </c>
      <c r="F64" s="92">
        <v>45819</v>
      </c>
      <c r="G64" s="89">
        <v>46002</v>
      </c>
      <c r="H64" s="29">
        <v>1.5977000000000002E-2</v>
      </c>
      <c r="I64" s="45">
        <v>109.28743</v>
      </c>
      <c r="J64" s="39"/>
    </row>
    <row r="65" spans="1:10" s="13" customFormat="1" ht="13" x14ac:dyDescent="0.3">
      <c r="A65" s="91" t="s">
        <v>210</v>
      </c>
      <c r="B65" s="25">
        <v>6200000</v>
      </c>
      <c r="C65" s="38">
        <v>4.7E-2</v>
      </c>
      <c r="D65" s="30">
        <v>41626</v>
      </c>
      <c r="E65" s="73">
        <v>47105</v>
      </c>
      <c r="F65" s="92">
        <v>45826</v>
      </c>
      <c r="G65" s="89">
        <v>46009</v>
      </c>
      <c r="H65" s="29">
        <v>1.6022000000000002E-2</v>
      </c>
      <c r="I65" s="45">
        <v>109.182056</v>
      </c>
      <c r="J65" s="39"/>
    </row>
    <row r="66" spans="1:10" s="13" customFormat="1" ht="13" x14ac:dyDescent="0.3">
      <c r="A66" s="91" t="s">
        <v>211</v>
      </c>
      <c r="B66" s="25">
        <v>5000000</v>
      </c>
      <c r="C66" s="38">
        <v>4.6699999999999998E-2</v>
      </c>
      <c r="D66" s="30">
        <v>41639</v>
      </c>
      <c r="E66" s="73">
        <v>47118</v>
      </c>
      <c r="F66" s="92">
        <v>45838</v>
      </c>
      <c r="G66" s="89">
        <v>46022</v>
      </c>
      <c r="H66" s="29">
        <v>1.6105999999999999E-2</v>
      </c>
      <c r="I66" s="45">
        <v>109.168114</v>
      </c>
      <c r="J66" s="39"/>
    </row>
    <row r="67" spans="1:10" s="13" customFormat="1" ht="13" x14ac:dyDescent="0.3">
      <c r="A67" s="91" t="s">
        <v>212</v>
      </c>
      <c r="B67" s="25">
        <v>8100000</v>
      </c>
      <c r="C67" s="38">
        <v>4.5199999999999997E-2</v>
      </c>
      <c r="D67" s="30">
        <v>41647</v>
      </c>
      <c r="E67" s="73">
        <v>47126</v>
      </c>
      <c r="F67" s="92">
        <v>45846</v>
      </c>
      <c r="G67" s="89">
        <v>46030</v>
      </c>
      <c r="H67" s="29">
        <v>1.6157999999999999E-2</v>
      </c>
      <c r="I67" s="45">
        <v>108.761779</v>
      </c>
      <c r="J67" s="39"/>
    </row>
    <row r="68" spans="1:10" s="13" customFormat="1" ht="13" x14ac:dyDescent="0.3">
      <c r="A68" s="91" t="s">
        <v>213</v>
      </c>
      <c r="B68" s="25">
        <f>35000000+31000000+40000000+30000000</f>
        <v>136000000</v>
      </c>
      <c r="C68" s="38">
        <v>0.06</v>
      </c>
      <c r="D68" s="30">
        <v>43473</v>
      </c>
      <c r="E68" s="73">
        <v>47126</v>
      </c>
      <c r="F68" s="92">
        <v>45846</v>
      </c>
      <c r="G68" s="89">
        <v>46030</v>
      </c>
      <c r="H68" s="29">
        <v>1.6157999999999999E-2</v>
      </c>
      <c r="I68" s="45">
        <v>113.227118</v>
      </c>
      <c r="J68" s="39"/>
    </row>
    <row r="69" spans="1:10" s="13" customFormat="1" ht="13" x14ac:dyDescent="0.3">
      <c r="A69" s="91" t="s">
        <v>214</v>
      </c>
      <c r="B69" s="25">
        <v>3000000</v>
      </c>
      <c r="C69" s="38">
        <v>4.4400000000000002E-2</v>
      </c>
      <c r="D69" s="30">
        <v>41661</v>
      </c>
      <c r="E69" s="73">
        <v>47140</v>
      </c>
      <c r="F69" s="92">
        <v>45860</v>
      </c>
      <c r="G69" s="89">
        <v>46044</v>
      </c>
      <c r="H69" s="29">
        <v>1.6247999999999999E-2</v>
      </c>
      <c r="I69" s="45">
        <v>108.592952</v>
      </c>
      <c r="J69" s="39"/>
    </row>
    <row r="70" spans="1:10" s="13" customFormat="1" ht="13" x14ac:dyDescent="0.3">
      <c r="A70" s="91" t="s">
        <v>215</v>
      </c>
      <c r="B70" s="25">
        <v>4000000</v>
      </c>
      <c r="C70" s="38">
        <v>4.3499999999999997E-2</v>
      </c>
      <c r="D70" s="30">
        <v>41682</v>
      </c>
      <c r="E70" s="73">
        <v>47161</v>
      </c>
      <c r="F70" s="92">
        <v>45881</v>
      </c>
      <c r="G70" s="89">
        <v>46065</v>
      </c>
      <c r="H70" s="29">
        <v>1.6383000000000002E-2</v>
      </c>
      <c r="I70" s="45">
        <v>108.42101</v>
      </c>
      <c r="J70" s="39"/>
    </row>
    <row r="71" spans="1:10" s="13" customFormat="1" ht="13" x14ac:dyDescent="0.3">
      <c r="A71" s="91" t="s">
        <v>216</v>
      </c>
      <c r="B71" s="25">
        <v>4000000</v>
      </c>
      <c r="C71" s="38">
        <v>4.3499999999999997E-2</v>
      </c>
      <c r="D71" s="30">
        <v>41717</v>
      </c>
      <c r="E71" s="73">
        <v>47196</v>
      </c>
      <c r="F71" s="92">
        <v>45919</v>
      </c>
      <c r="G71" s="89">
        <v>46100</v>
      </c>
      <c r="H71" s="29">
        <v>1.6608000000000001E-2</v>
      </c>
      <c r="I71" s="45">
        <v>108.601512</v>
      </c>
      <c r="J71" s="39"/>
    </row>
    <row r="72" spans="1:10" s="13" customFormat="1" ht="13" x14ac:dyDescent="0.3">
      <c r="A72" s="91" t="s">
        <v>217</v>
      </c>
      <c r="B72" s="25">
        <v>3000000</v>
      </c>
      <c r="C72" s="38">
        <v>4.3499999999999997E-2</v>
      </c>
      <c r="D72" s="30">
        <v>41766</v>
      </c>
      <c r="E72" s="73">
        <v>47245</v>
      </c>
      <c r="F72" s="92">
        <v>45968</v>
      </c>
      <c r="G72" s="89">
        <v>46149</v>
      </c>
      <c r="H72" s="29">
        <v>1.6924000000000002E-2</v>
      </c>
      <c r="I72" s="45">
        <v>108.834974</v>
      </c>
      <c r="J72" s="39"/>
    </row>
    <row r="73" spans="1:10" s="13" customFormat="1" ht="13" x14ac:dyDescent="0.3">
      <c r="A73" s="91" t="s">
        <v>218</v>
      </c>
      <c r="B73" s="25">
        <v>3000000</v>
      </c>
      <c r="C73" s="38">
        <v>4.3499999999999997E-2</v>
      </c>
      <c r="D73" s="30">
        <v>41773</v>
      </c>
      <c r="E73" s="73">
        <v>47252</v>
      </c>
      <c r="F73" s="92">
        <v>45975</v>
      </c>
      <c r="G73" s="89">
        <v>46156</v>
      </c>
      <c r="H73" s="29">
        <v>1.6969000000000001E-2</v>
      </c>
      <c r="I73" s="45">
        <v>108.867717</v>
      </c>
      <c r="J73" s="39"/>
    </row>
    <row r="74" spans="1:10" s="13" customFormat="1" ht="13" x14ac:dyDescent="0.3">
      <c r="A74" s="91" t="s">
        <v>219</v>
      </c>
      <c r="B74" s="25">
        <v>2000000</v>
      </c>
      <c r="C74" s="38">
        <v>4.3499999999999997E-2</v>
      </c>
      <c r="D74" s="30">
        <v>41801</v>
      </c>
      <c r="E74" s="73">
        <v>47280</v>
      </c>
      <c r="F74" s="92">
        <v>45819</v>
      </c>
      <c r="G74" s="89">
        <v>46002</v>
      </c>
      <c r="H74" s="29">
        <v>1.7149000000000001E-2</v>
      </c>
      <c r="I74" s="45">
        <v>108.988231</v>
      </c>
      <c r="J74" s="39"/>
    </row>
    <row r="75" spans="1:10" s="13" customFormat="1" ht="13" x14ac:dyDescent="0.3">
      <c r="A75" s="91" t="s">
        <v>220</v>
      </c>
      <c r="B75" s="25">
        <v>2000000</v>
      </c>
      <c r="C75" s="38">
        <v>4.3499999999999997E-2</v>
      </c>
      <c r="D75" s="30">
        <v>41843</v>
      </c>
      <c r="E75" s="73">
        <v>47322</v>
      </c>
      <c r="F75" s="92">
        <v>45861</v>
      </c>
      <c r="G75" s="89">
        <v>46045</v>
      </c>
      <c r="H75" s="29">
        <v>1.7419E-2</v>
      </c>
      <c r="I75" s="45">
        <v>109.174666</v>
      </c>
      <c r="J75" s="39"/>
    </row>
    <row r="76" spans="1:10" s="13" customFormat="1" ht="13" x14ac:dyDescent="0.3">
      <c r="A76" s="91" t="s">
        <v>221</v>
      </c>
      <c r="B76" s="25">
        <v>8000000</v>
      </c>
      <c r="C76" s="38">
        <v>4.8000000000000001E-2</v>
      </c>
      <c r="D76" s="30">
        <v>41845</v>
      </c>
      <c r="E76" s="73">
        <v>47324</v>
      </c>
      <c r="F76" s="92">
        <v>45863</v>
      </c>
      <c r="G76" s="89">
        <v>46047</v>
      </c>
      <c r="H76" s="29">
        <v>1.7432E-2</v>
      </c>
      <c r="I76" s="45">
        <v>110.768413</v>
      </c>
      <c r="J76" s="39"/>
    </row>
    <row r="77" spans="1:10" s="13" customFormat="1" ht="13" x14ac:dyDescent="0.3">
      <c r="A77" s="91" t="s">
        <v>222</v>
      </c>
      <c r="B77" s="25">
        <v>7600000</v>
      </c>
      <c r="C77" s="38">
        <v>5.1499999999999997E-2</v>
      </c>
      <c r="D77" s="30">
        <v>41852</v>
      </c>
      <c r="E77" s="73">
        <v>47331</v>
      </c>
      <c r="F77" s="92">
        <v>45870</v>
      </c>
      <c r="G77" s="89">
        <v>46054</v>
      </c>
      <c r="H77" s="29">
        <v>1.7476999999999999E-2</v>
      </c>
      <c r="I77" s="45">
        <v>112.044822</v>
      </c>
      <c r="J77" s="39"/>
    </row>
    <row r="78" spans="1:10" s="13" customFormat="1" ht="13" x14ac:dyDescent="0.3">
      <c r="A78" s="46" t="s">
        <v>223</v>
      </c>
      <c r="B78" s="25">
        <f>15000000+10000000+3000000</f>
        <v>28000000</v>
      </c>
      <c r="C78" s="38">
        <v>0.06</v>
      </c>
      <c r="D78" s="30">
        <v>43719</v>
      </c>
      <c r="E78" s="73">
        <v>47372</v>
      </c>
      <c r="F78" s="92">
        <v>45911</v>
      </c>
      <c r="G78" s="89">
        <v>46092</v>
      </c>
      <c r="H78" s="29">
        <v>1.7741E-2</v>
      </c>
      <c r="I78" s="45">
        <v>115.37701</v>
      </c>
      <c r="J78" s="39"/>
    </row>
    <row r="79" spans="1:10" s="13" customFormat="1" ht="13" x14ac:dyDescent="0.3">
      <c r="A79" s="91" t="s">
        <v>224</v>
      </c>
      <c r="B79" s="25">
        <v>5000000</v>
      </c>
      <c r="C79" s="38">
        <v>5.1400000000000001E-2</v>
      </c>
      <c r="D79" s="30">
        <v>41906</v>
      </c>
      <c r="E79" s="73">
        <v>47385</v>
      </c>
      <c r="F79" s="92">
        <v>45924</v>
      </c>
      <c r="G79" s="89">
        <v>46105</v>
      </c>
      <c r="H79" s="29">
        <v>1.7825000000000001E-2</v>
      </c>
      <c r="I79" s="45">
        <v>112.327116</v>
      </c>
      <c r="J79" s="39"/>
    </row>
    <row r="80" spans="1:10" s="13" customFormat="1" ht="13" x14ac:dyDescent="0.3">
      <c r="A80" s="91" t="s">
        <v>225</v>
      </c>
      <c r="B80" s="25">
        <v>3500000</v>
      </c>
      <c r="C80" s="38">
        <v>5.1400000000000001E-2</v>
      </c>
      <c r="D80" s="30">
        <v>41992</v>
      </c>
      <c r="E80" s="73">
        <v>47471</v>
      </c>
      <c r="F80" s="92">
        <v>45827</v>
      </c>
      <c r="G80" s="89">
        <v>46010</v>
      </c>
      <c r="H80" s="29">
        <v>1.8379E-2</v>
      </c>
      <c r="I80" s="45">
        <v>112.83593999999999</v>
      </c>
      <c r="J80" s="39"/>
    </row>
    <row r="81" spans="1:10" s="13" customFormat="1" ht="13" x14ac:dyDescent="0.3">
      <c r="A81" s="91" t="s">
        <v>226</v>
      </c>
      <c r="B81" s="25">
        <v>7000000</v>
      </c>
      <c r="C81" s="38">
        <v>5.4899999999999997E-2</v>
      </c>
      <c r="D81" s="30">
        <v>42053</v>
      </c>
      <c r="E81" s="73">
        <v>47532</v>
      </c>
      <c r="F81" s="92">
        <v>45887</v>
      </c>
      <c r="G81" s="89">
        <v>46071</v>
      </c>
      <c r="H81" s="29">
        <v>1.8772E-2</v>
      </c>
      <c r="I81" s="45">
        <v>114.58025000000001</v>
      </c>
      <c r="J81" s="39"/>
    </row>
    <row r="82" spans="1:10" s="13" customFormat="1" ht="13" x14ac:dyDescent="0.3">
      <c r="A82" s="46" t="s">
        <v>227</v>
      </c>
      <c r="B82" s="25">
        <f>10000000+10000000</f>
        <v>20000000</v>
      </c>
      <c r="C82" s="38">
        <v>0.06</v>
      </c>
      <c r="D82" s="30">
        <v>43894</v>
      </c>
      <c r="E82" s="73">
        <v>47546</v>
      </c>
      <c r="F82" s="92">
        <v>45904</v>
      </c>
      <c r="G82" s="89">
        <v>46085</v>
      </c>
      <c r="H82" s="29">
        <v>1.8862E-2</v>
      </c>
      <c r="I82" s="45">
        <v>116.758633</v>
      </c>
      <c r="J82" s="39"/>
    </row>
    <row r="83" spans="1:10" s="13" customFormat="1" ht="13" x14ac:dyDescent="0.3">
      <c r="A83" s="91" t="s">
        <v>228</v>
      </c>
      <c r="B83" s="25">
        <v>7000000</v>
      </c>
      <c r="C83" s="38">
        <v>5.4899999999999997E-2</v>
      </c>
      <c r="D83" s="30">
        <v>42130</v>
      </c>
      <c r="E83" s="73">
        <v>47609</v>
      </c>
      <c r="F83" s="92">
        <v>45967</v>
      </c>
      <c r="G83" s="89">
        <v>46148</v>
      </c>
      <c r="H83" s="29">
        <v>1.9266999999999999E-2</v>
      </c>
      <c r="I83" s="45">
        <v>115.071681</v>
      </c>
      <c r="J83" s="39"/>
    </row>
    <row r="84" spans="1:10" s="13" customFormat="1" ht="13" x14ac:dyDescent="0.3">
      <c r="A84" s="91" t="s">
        <v>229</v>
      </c>
      <c r="B84" s="25">
        <v>2000000</v>
      </c>
      <c r="C84" s="38">
        <v>5.4899999999999997E-2</v>
      </c>
      <c r="D84" s="30">
        <v>42158</v>
      </c>
      <c r="E84" s="73">
        <v>47637</v>
      </c>
      <c r="F84" s="92">
        <v>45811</v>
      </c>
      <c r="G84" s="89">
        <v>45994</v>
      </c>
      <c r="H84" s="29">
        <v>1.9448E-2</v>
      </c>
      <c r="I84" s="45">
        <v>115.23090500000001</v>
      </c>
      <c r="J84" s="39"/>
    </row>
    <row r="85" spans="1:10" s="13" customFormat="1" ht="13" x14ac:dyDescent="0.3">
      <c r="A85" s="91" t="s">
        <v>230</v>
      </c>
      <c r="B85" s="25">
        <v>2900000</v>
      </c>
      <c r="C85" s="38">
        <v>5.4899999999999997E-2</v>
      </c>
      <c r="D85" s="30">
        <v>42172</v>
      </c>
      <c r="E85" s="73">
        <v>47651</v>
      </c>
      <c r="F85" s="92">
        <v>45825</v>
      </c>
      <c r="G85" s="89">
        <v>46008</v>
      </c>
      <c r="H85" s="29">
        <v>1.9538E-2</v>
      </c>
      <c r="I85" s="45">
        <v>115.311246</v>
      </c>
      <c r="J85" s="39"/>
    </row>
    <row r="86" spans="1:10" s="13" customFormat="1" ht="13" x14ac:dyDescent="0.3">
      <c r="A86" s="91" t="s">
        <v>231</v>
      </c>
      <c r="B86" s="25">
        <v>5000000</v>
      </c>
      <c r="C86" s="38">
        <v>5.4800000000000001E-2</v>
      </c>
      <c r="D86" s="30">
        <v>42179</v>
      </c>
      <c r="E86" s="73">
        <v>47658</v>
      </c>
      <c r="F86" s="92">
        <v>45832</v>
      </c>
      <c r="G86" s="89">
        <v>46015</v>
      </c>
      <c r="H86" s="29">
        <v>1.9583E-2</v>
      </c>
      <c r="I86" s="45">
        <v>115.30770200000001</v>
      </c>
      <c r="J86" s="39"/>
    </row>
    <row r="87" spans="1:10" s="13" customFormat="1" ht="13" x14ac:dyDescent="0.3">
      <c r="A87" s="91" t="s">
        <v>232</v>
      </c>
      <c r="B87" s="25">
        <v>2500000</v>
      </c>
      <c r="C87" s="38">
        <v>5.4699999999999999E-2</v>
      </c>
      <c r="D87" s="30">
        <v>42186</v>
      </c>
      <c r="E87" s="73">
        <v>47665</v>
      </c>
      <c r="F87" s="92">
        <v>45839</v>
      </c>
      <c r="G87" s="89">
        <v>46023</v>
      </c>
      <c r="H87" s="29">
        <v>1.9628E-2</v>
      </c>
      <c r="I87" s="45">
        <v>115.31082000000001</v>
      </c>
      <c r="J87" s="39"/>
    </row>
    <row r="88" spans="1:10" s="13" customFormat="1" ht="13" x14ac:dyDescent="0.3">
      <c r="A88" s="91" t="s">
        <v>233</v>
      </c>
      <c r="B88" s="25">
        <v>5000000</v>
      </c>
      <c r="C88" s="38">
        <v>5.4699999999999999E-2</v>
      </c>
      <c r="D88" s="30">
        <v>42228</v>
      </c>
      <c r="E88" s="73">
        <v>47707</v>
      </c>
      <c r="F88" s="92">
        <v>45881</v>
      </c>
      <c r="G88" s="89">
        <v>46065</v>
      </c>
      <c r="H88" s="29">
        <v>1.9897999999999999E-2</v>
      </c>
      <c r="I88" s="45">
        <v>115.541922</v>
      </c>
      <c r="J88" s="39"/>
    </row>
    <row r="89" spans="1:10" s="13" customFormat="1" ht="13" x14ac:dyDescent="0.3">
      <c r="A89" s="91" t="s">
        <v>234</v>
      </c>
      <c r="B89" s="25">
        <f>13500000</f>
        <v>13500000</v>
      </c>
      <c r="C89" s="38">
        <v>5.4699999999999999E-2</v>
      </c>
      <c r="D89" s="30">
        <v>42249</v>
      </c>
      <c r="E89" s="73">
        <v>47728</v>
      </c>
      <c r="F89" s="92">
        <v>45902</v>
      </c>
      <c r="G89" s="89">
        <v>46083</v>
      </c>
      <c r="H89" s="29">
        <v>2.0032999999999999E-2</v>
      </c>
      <c r="I89" s="45">
        <v>115.64272099999999</v>
      </c>
      <c r="J89" s="39"/>
    </row>
    <row r="90" spans="1:10" s="13" customFormat="1" ht="13" x14ac:dyDescent="0.3">
      <c r="A90" s="97" t="s">
        <v>235</v>
      </c>
      <c r="B90" s="25">
        <f>1100000+600000+4000000+1000000+10000000</f>
        <v>16700000</v>
      </c>
      <c r="C90" s="38">
        <v>5.4399999999999997E-2</v>
      </c>
      <c r="D90" s="30">
        <v>44076</v>
      </c>
      <c r="E90" s="73">
        <v>47728</v>
      </c>
      <c r="F90" s="92">
        <v>45902</v>
      </c>
      <c r="G90" s="89">
        <v>46083</v>
      </c>
      <c r="H90" s="29">
        <v>2.0032999999999999E-2</v>
      </c>
      <c r="I90" s="45">
        <v>115.50734199999999</v>
      </c>
      <c r="J90" s="39"/>
    </row>
    <row r="91" spans="1:10" s="13" customFormat="1" ht="13" x14ac:dyDescent="0.3">
      <c r="A91" s="91" t="s">
        <v>236</v>
      </c>
      <c r="B91" s="25">
        <v>1500000</v>
      </c>
      <c r="C91" s="38">
        <v>5.4699999999999999E-2</v>
      </c>
      <c r="D91" s="30">
        <v>42284</v>
      </c>
      <c r="E91" s="73">
        <v>47763</v>
      </c>
      <c r="F91" s="92">
        <v>45937</v>
      </c>
      <c r="G91" s="89">
        <v>46119</v>
      </c>
      <c r="H91" s="29">
        <v>2.0258999999999999E-2</v>
      </c>
      <c r="I91" s="45">
        <v>115.835545</v>
      </c>
      <c r="J91" s="39"/>
    </row>
    <row r="92" spans="1:10" s="13" customFormat="1" ht="13" x14ac:dyDescent="0.3">
      <c r="A92" s="91" t="s">
        <v>237</v>
      </c>
      <c r="B92" s="25">
        <v>3000000</v>
      </c>
      <c r="C92" s="38">
        <v>5.4600000000000003E-2</v>
      </c>
      <c r="D92" s="30">
        <v>42298</v>
      </c>
      <c r="E92" s="73">
        <v>47777</v>
      </c>
      <c r="F92" s="92">
        <v>45951</v>
      </c>
      <c r="G92" s="89">
        <v>46133</v>
      </c>
      <c r="H92" s="29">
        <v>2.0348999999999999E-2</v>
      </c>
      <c r="I92" s="45">
        <v>115.863737</v>
      </c>
      <c r="J92" s="39"/>
    </row>
    <row r="93" spans="1:10" s="13" customFormat="1" ht="13" x14ac:dyDescent="0.3">
      <c r="A93" s="91" t="s">
        <v>238</v>
      </c>
      <c r="B93" s="25">
        <v>1500000</v>
      </c>
      <c r="C93" s="38">
        <v>5.4600000000000003E-2</v>
      </c>
      <c r="D93" s="30">
        <v>42312</v>
      </c>
      <c r="E93" s="73">
        <v>47791</v>
      </c>
      <c r="F93" s="92">
        <v>45965</v>
      </c>
      <c r="G93" s="89">
        <v>46146</v>
      </c>
      <c r="H93" s="29">
        <v>2.0438999999999999E-2</v>
      </c>
      <c r="I93" s="45">
        <v>115.936054</v>
      </c>
      <c r="J93" s="39"/>
    </row>
    <row r="94" spans="1:10" s="13" customFormat="1" ht="13" x14ac:dyDescent="0.3">
      <c r="A94" s="91" t="s">
        <v>239</v>
      </c>
      <c r="B94" s="25">
        <v>5000000</v>
      </c>
      <c r="C94" s="38">
        <v>5.4600000000000003E-2</v>
      </c>
      <c r="D94" s="30">
        <v>42354</v>
      </c>
      <c r="E94" s="73">
        <v>47833</v>
      </c>
      <c r="F94" s="92">
        <v>45824</v>
      </c>
      <c r="G94" s="89">
        <v>46007</v>
      </c>
      <c r="H94" s="29">
        <v>2.0771000000000001E-2</v>
      </c>
      <c r="I94" s="45">
        <v>116.118655</v>
      </c>
      <c r="J94" s="39"/>
    </row>
    <row r="95" spans="1:10" s="13" customFormat="1" ht="13" x14ac:dyDescent="0.3">
      <c r="A95" s="97" t="s">
        <v>240</v>
      </c>
      <c r="B95" s="25">
        <v>0</v>
      </c>
      <c r="C95" s="38">
        <v>4.4999999999999998E-2</v>
      </c>
      <c r="D95" s="30">
        <v>44202</v>
      </c>
      <c r="E95" s="73">
        <v>47854</v>
      </c>
      <c r="F95" s="92">
        <v>45844</v>
      </c>
      <c r="G95" s="89">
        <v>46028</v>
      </c>
      <c r="H95" s="29">
        <v>2.0983000000000002E-2</v>
      </c>
      <c r="I95" s="45">
        <v>111.557982</v>
      </c>
      <c r="J95" s="39"/>
    </row>
    <row r="96" spans="1:10" s="13" customFormat="1" ht="13" x14ac:dyDescent="0.3">
      <c r="A96" s="91" t="s">
        <v>241</v>
      </c>
      <c r="B96" s="25">
        <v>3500000</v>
      </c>
      <c r="C96" s="38">
        <v>5.4800000000000001E-2</v>
      </c>
      <c r="D96" s="30">
        <v>42389</v>
      </c>
      <c r="E96" s="73">
        <v>47868</v>
      </c>
      <c r="F96" s="92">
        <v>45858</v>
      </c>
      <c r="G96" s="89">
        <v>46042</v>
      </c>
      <c r="H96" s="29">
        <v>2.1124E-2</v>
      </c>
      <c r="I96" s="45">
        <v>116.314272</v>
      </c>
      <c r="J96" s="39"/>
    </row>
    <row r="97" spans="1:10" s="13" customFormat="1" ht="13" x14ac:dyDescent="0.3">
      <c r="A97" s="91" t="s">
        <v>242</v>
      </c>
      <c r="B97" s="25">
        <v>12000000</v>
      </c>
      <c r="C97" s="38">
        <v>5.5E-2</v>
      </c>
      <c r="D97" s="30">
        <v>42396</v>
      </c>
      <c r="E97" s="73">
        <v>47875</v>
      </c>
      <c r="F97" s="92">
        <v>45865</v>
      </c>
      <c r="G97" s="89">
        <v>46049</v>
      </c>
      <c r="H97" s="29">
        <v>2.1194999999999999E-2</v>
      </c>
      <c r="I97" s="45">
        <v>116.43072600000001</v>
      </c>
      <c r="J97" s="39"/>
    </row>
    <row r="98" spans="1:10" s="13" customFormat="1" ht="13" x14ac:dyDescent="0.3">
      <c r="A98" s="91" t="s">
        <v>243</v>
      </c>
      <c r="B98" s="25">
        <f>3900000</f>
        <v>3900000</v>
      </c>
      <c r="C98" s="38">
        <v>5.5300000000000002E-2</v>
      </c>
      <c r="D98" s="30">
        <v>42403</v>
      </c>
      <c r="E98" s="73">
        <v>47882</v>
      </c>
      <c r="F98" s="92">
        <v>45872</v>
      </c>
      <c r="G98" s="89">
        <v>46056</v>
      </c>
      <c r="H98" s="29">
        <v>2.1264999999999999E-2</v>
      </c>
      <c r="I98" s="45">
        <v>116.596868</v>
      </c>
      <c r="J98" s="39"/>
    </row>
    <row r="99" spans="1:10" s="13" customFormat="1" ht="13" x14ac:dyDescent="0.3">
      <c r="A99" s="46" t="s">
        <v>244</v>
      </c>
      <c r="B99" s="25">
        <v>10000000</v>
      </c>
      <c r="C99" s="38">
        <v>4.4999999999999998E-2</v>
      </c>
      <c r="D99" s="30">
        <v>44230</v>
      </c>
      <c r="E99" s="73">
        <v>47882</v>
      </c>
      <c r="F99" s="92">
        <v>45872</v>
      </c>
      <c r="G99" s="89">
        <v>46056</v>
      </c>
      <c r="H99" s="29">
        <v>2.1264999999999999E-2</v>
      </c>
      <c r="I99" s="45">
        <v>111.573775</v>
      </c>
      <c r="J99" s="39"/>
    </row>
    <row r="100" spans="1:10" s="13" customFormat="1" ht="13" x14ac:dyDescent="0.3">
      <c r="A100" s="91" t="s">
        <v>245</v>
      </c>
      <c r="B100" s="25">
        <v>14000000</v>
      </c>
      <c r="C100" s="38">
        <v>5.5899999999999998E-2</v>
      </c>
      <c r="D100" s="30">
        <v>42445</v>
      </c>
      <c r="E100" s="73">
        <v>47923</v>
      </c>
      <c r="F100" s="92">
        <v>45916</v>
      </c>
      <c r="G100" s="89">
        <v>46097</v>
      </c>
      <c r="H100" s="29">
        <v>2.1679E-2</v>
      </c>
      <c r="I100" s="45">
        <v>117.02145899999999</v>
      </c>
      <c r="J100" s="39"/>
    </row>
    <row r="101" spans="1:10" s="13" customFormat="1" ht="13" x14ac:dyDescent="0.3">
      <c r="A101" s="91" t="s">
        <v>246</v>
      </c>
      <c r="B101" s="25">
        <v>2000000</v>
      </c>
      <c r="C101" s="38">
        <v>5.6000000000000001E-2</v>
      </c>
      <c r="D101" s="30">
        <v>42452</v>
      </c>
      <c r="E101" s="73">
        <v>47930</v>
      </c>
      <c r="F101" s="92">
        <v>45923</v>
      </c>
      <c r="G101" s="89">
        <v>46104</v>
      </c>
      <c r="H101" s="29">
        <v>2.1749000000000001E-2</v>
      </c>
      <c r="I101" s="45">
        <v>117.091866</v>
      </c>
      <c r="J101" s="39"/>
    </row>
    <row r="102" spans="1:10" s="13" customFormat="1" ht="13" x14ac:dyDescent="0.3">
      <c r="A102" s="91" t="s">
        <v>247</v>
      </c>
      <c r="B102" s="25">
        <v>2000000</v>
      </c>
      <c r="C102" s="38">
        <v>5.6300000000000003E-2</v>
      </c>
      <c r="D102" s="30">
        <v>42461</v>
      </c>
      <c r="E102" s="73">
        <v>47939</v>
      </c>
      <c r="F102" s="92">
        <v>45931</v>
      </c>
      <c r="G102" s="89">
        <v>46113</v>
      </c>
      <c r="H102" s="29">
        <v>2.1839999999999998E-2</v>
      </c>
      <c r="I102" s="45">
        <v>117.262187</v>
      </c>
      <c r="J102" s="39"/>
    </row>
    <row r="103" spans="1:10" s="13" customFormat="1" ht="13" x14ac:dyDescent="0.3">
      <c r="A103" s="91" t="s">
        <v>248</v>
      </c>
      <c r="B103" s="25">
        <v>5000000</v>
      </c>
      <c r="C103" s="38">
        <v>5.6500000000000002E-2</v>
      </c>
      <c r="D103" s="30">
        <v>42494</v>
      </c>
      <c r="E103" s="73">
        <v>47972</v>
      </c>
      <c r="F103" s="92">
        <v>45965</v>
      </c>
      <c r="G103" s="89">
        <v>46146</v>
      </c>
      <c r="H103" s="29">
        <v>2.2172999999999998E-2</v>
      </c>
      <c r="I103" s="45">
        <v>117.462778</v>
      </c>
      <c r="J103" s="39"/>
    </row>
    <row r="104" spans="1:10" s="13" customFormat="1" ht="13" x14ac:dyDescent="0.3">
      <c r="A104" s="91" t="s">
        <v>249</v>
      </c>
      <c r="B104" s="25">
        <v>10000000</v>
      </c>
      <c r="C104" s="38">
        <v>5.7500000000000002E-2</v>
      </c>
      <c r="D104" s="30">
        <v>42503</v>
      </c>
      <c r="E104" s="73">
        <v>47981</v>
      </c>
      <c r="F104" s="92">
        <v>45974</v>
      </c>
      <c r="G104" s="89">
        <v>46155</v>
      </c>
      <c r="H104" s="29">
        <v>2.2263999999999999E-2</v>
      </c>
      <c r="I104" s="45">
        <v>117.998352</v>
      </c>
      <c r="J104" s="39"/>
    </row>
    <row r="105" spans="1:10" s="13" customFormat="1" ht="13" x14ac:dyDescent="0.3">
      <c r="A105" s="91" t="s">
        <v>250</v>
      </c>
      <c r="B105" s="25">
        <v>10000000</v>
      </c>
      <c r="C105" s="38">
        <v>5.8999999999999997E-2</v>
      </c>
      <c r="D105" s="30">
        <v>42515</v>
      </c>
      <c r="E105" s="73">
        <v>47993</v>
      </c>
      <c r="F105" s="92">
        <v>45986</v>
      </c>
      <c r="G105" s="89">
        <v>46167</v>
      </c>
      <c r="H105" s="29">
        <v>2.2384999999999999E-2</v>
      </c>
      <c r="I105" s="45">
        <v>118.804028</v>
      </c>
      <c r="J105" s="39"/>
    </row>
    <row r="106" spans="1:10" s="13" customFormat="1" ht="13" x14ac:dyDescent="0.3">
      <c r="A106" s="91" t="s">
        <v>251</v>
      </c>
      <c r="B106" s="25">
        <v>15500000</v>
      </c>
      <c r="C106" s="38">
        <v>6.0100000000000001E-2</v>
      </c>
      <c r="D106" s="30">
        <v>42522</v>
      </c>
      <c r="E106" s="73">
        <v>48000</v>
      </c>
      <c r="F106" s="92">
        <v>45809</v>
      </c>
      <c r="G106" s="89">
        <v>45992</v>
      </c>
      <c r="H106" s="29">
        <v>2.2454999999999999E-2</v>
      </c>
      <c r="I106" s="45">
        <v>119.384209</v>
      </c>
      <c r="J106" s="39"/>
    </row>
    <row r="107" spans="1:10" s="13" customFormat="1" ht="13" x14ac:dyDescent="0.3">
      <c r="A107" s="91" t="s">
        <v>252</v>
      </c>
      <c r="B107" s="25">
        <v>10000000</v>
      </c>
      <c r="C107" s="38">
        <v>6.0999999999999999E-2</v>
      </c>
      <c r="D107" s="30">
        <v>42529</v>
      </c>
      <c r="E107" s="73">
        <v>48007</v>
      </c>
      <c r="F107" s="92">
        <v>45816</v>
      </c>
      <c r="G107" s="89">
        <v>45999</v>
      </c>
      <c r="H107" s="29">
        <v>2.2526000000000001E-2</v>
      </c>
      <c r="I107" s="45">
        <v>119.87103399999999</v>
      </c>
      <c r="J107" s="39"/>
    </row>
    <row r="108" spans="1:10" s="13" customFormat="1" ht="13" x14ac:dyDescent="0.3">
      <c r="A108" s="91" t="s">
        <v>253</v>
      </c>
      <c r="B108" s="25">
        <v>11000000</v>
      </c>
      <c r="C108" s="38">
        <v>6.2E-2</v>
      </c>
      <c r="D108" s="30" t="s">
        <v>164</v>
      </c>
      <c r="E108" s="73">
        <v>48014</v>
      </c>
      <c r="F108" s="92">
        <v>45823</v>
      </c>
      <c r="G108" s="89">
        <v>46006</v>
      </c>
      <c r="H108" s="29">
        <v>2.2596000000000002E-2</v>
      </c>
      <c r="I108" s="45">
        <v>120.4128</v>
      </c>
      <c r="J108" s="39"/>
    </row>
    <row r="109" spans="1:10" s="13" customFormat="1" ht="13" x14ac:dyDescent="0.3">
      <c r="A109" s="91" t="s">
        <v>254</v>
      </c>
      <c r="B109" s="25">
        <v>14000000</v>
      </c>
      <c r="C109" s="38">
        <v>6.3E-2</v>
      </c>
      <c r="D109" s="30">
        <v>42543</v>
      </c>
      <c r="E109" s="73">
        <v>48021</v>
      </c>
      <c r="F109" s="92">
        <v>45830</v>
      </c>
      <c r="G109" s="89">
        <v>46013</v>
      </c>
      <c r="H109" s="29">
        <v>2.2667E-2</v>
      </c>
      <c r="I109" s="45">
        <v>120.95686000000001</v>
      </c>
      <c r="J109" s="39"/>
    </row>
    <row r="110" spans="1:10" s="13" customFormat="1" ht="13" x14ac:dyDescent="0.3">
      <c r="A110" s="91" t="s">
        <v>255</v>
      </c>
      <c r="B110" s="25">
        <v>10000000</v>
      </c>
      <c r="C110" s="38">
        <v>6.4000000000000001E-2</v>
      </c>
      <c r="D110" s="30">
        <v>42557</v>
      </c>
      <c r="E110" s="73">
        <v>48035</v>
      </c>
      <c r="F110" s="92">
        <v>45844</v>
      </c>
      <c r="G110" s="89">
        <v>46028</v>
      </c>
      <c r="H110" s="29">
        <v>2.2807999999999998E-2</v>
      </c>
      <c r="I110" s="45">
        <v>121.539253</v>
      </c>
      <c r="J110" s="39"/>
    </row>
    <row r="111" spans="1:10" s="13" customFormat="1" ht="13" x14ac:dyDescent="0.3">
      <c r="A111" s="91" t="s">
        <v>256</v>
      </c>
      <c r="B111" s="25">
        <v>11000000</v>
      </c>
      <c r="C111" s="38">
        <v>6.5000000000000002E-2</v>
      </c>
      <c r="D111" s="30">
        <v>42571</v>
      </c>
      <c r="E111" s="73">
        <v>48049</v>
      </c>
      <c r="F111" s="92">
        <v>45858</v>
      </c>
      <c r="G111" s="89">
        <v>46042</v>
      </c>
      <c r="H111" s="29">
        <v>2.2949000000000001E-2</v>
      </c>
      <c r="I111" s="45">
        <v>122.118438</v>
      </c>
      <c r="J111" s="39"/>
    </row>
    <row r="112" spans="1:10" s="13" customFormat="1" ht="13" x14ac:dyDescent="0.3">
      <c r="A112" s="91" t="s">
        <v>257</v>
      </c>
      <c r="B112" s="25">
        <v>12000000</v>
      </c>
      <c r="C112" s="38">
        <v>6.6400000000000001E-2</v>
      </c>
      <c r="D112" s="30">
        <v>42578</v>
      </c>
      <c r="E112" s="73">
        <v>48056</v>
      </c>
      <c r="F112" s="92">
        <v>45865</v>
      </c>
      <c r="G112" s="89">
        <v>46049</v>
      </c>
      <c r="H112" s="29">
        <v>2.3019999999999999E-2</v>
      </c>
      <c r="I112" s="45">
        <v>122.88448699999999</v>
      </c>
      <c r="J112" s="39"/>
    </row>
    <row r="113" spans="1:10" s="13" customFormat="1" ht="13" x14ac:dyDescent="0.3">
      <c r="A113" s="91" t="s">
        <v>258</v>
      </c>
      <c r="B113" s="25">
        <v>10000000</v>
      </c>
      <c r="C113" s="38">
        <v>6.7500000000000004E-2</v>
      </c>
      <c r="D113" s="30">
        <v>42599</v>
      </c>
      <c r="E113" s="73">
        <v>48077</v>
      </c>
      <c r="F113" s="92">
        <v>45886</v>
      </c>
      <c r="G113" s="89">
        <v>46070</v>
      </c>
      <c r="H113" s="29">
        <v>2.3231000000000002E-2</v>
      </c>
      <c r="I113" s="45">
        <v>123.558432</v>
      </c>
      <c r="J113" s="39"/>
    </row>
    <row r="114" spans="1:10" s="13" customFormat="1" ht="13" x14ac:dyDescent="0.3">
      <c r="A114" s="46" t="s">
        <v>259</v>
      </c>
      <c r="B114" s="25">
        <f>5010000+15000000+20000000+5000000</f>
        <v>45010000</v>
      </c>
      <c r="C114" s="38">
        <v>0.04</v>
      </c>
      <c r="D114" s="30">
        <v>44426</v>
      </c>
      <c r="E114" s="73">
        <v>48078</v>
      </c>
      <c r="F114" s="92">
        <v>45887</v>
      </c>
      <c r="G114" s="89">
        <v>46071</v>
      </c>
      <c r="H114" s="29">
        <v>2.3241999999999999E-2</v>
      </c>
      <c r="I114" s="45">
        <v>108.920669</v>
      </c>
      <c r="J114" s="39"/>
    </row>
    <row r="115" spans="1:10" s="13" customFormat="1" ht="13" x14ac:dyDescent="0.3">
      <c r="A115" s="91" t="s">
        <v>260</v>
      </c>
      <c r="B115" s="25">
        <v>2000000</v>
      </c>
      <c r="C115" s="38">
        <v>6.7699999999999996E-2</v>
      </c>
      <c r="D115" s="30">
        <v>42619</v>
      </c>
      <c r="E115" s="73">
        <v>48097</v>
      </c>
      <c r="F115" s="92">
        <v>45906</v>
      </c>
      <c r="G115" s="89">
        <v>46087</v>
      </c>
      <c r="H115" s="29">
        <v>2.3432999999999999E-2</v>
      </c>
      <c r="I115" s="45">
        <v>123.73742</v>
      </c>
      <c r="J115" s="39"/>
    </row>
    <row r="116" spans="1:10" s="13" customFormat="1" ht="13" x14ac:dyDescent="0.3">
      <c r="A116" s="91" t="s">
        <v>261</v>
      </c>
      <c r="B116" s="25">
        <v>500000</v>
      </c>
      <c r="C116" s="38">
        <v>6.8000000000000005E-2</v>
      </c>
      <c r="D116" s="30">
        <v>42627</v>
      </c>
      <c r="E116" s="73">
        <v>48105</v>
      </c>
      <c r="F116" s="92">
        <v>45914</v>
      </c>
      <c r="G116" s="89">
        <v>46095</v>
      </c>
      <c r="H116" s="29">
        <v>2.3514E-2</v>
      </c>
      <c r="I116" s="45">
        <v>123.934465</v>
      </c>
      <c r="J116" s="39"/>
    </row>
    <row r="117" spans="1:10" s="13" customFormat="1" ht="13" x14ac:dyDescent="0.3">
      <c r="A117" s="91" t="s">
        <v>262</v>
      </c>
      <c r="B117" s="25">
        <v>550000</v>
      </c>
      <c r="C117" s="38">
        <v>6.8000000000000005E-2</v>
      </c>
      <c r="D117" s="30">
        <v>42641</v>
      </c>
      <c r="E117" s="73">
        <v>48119</v>
      </c>
      <c r="F117" s="92">
        <v>45928</v>
      </c>
      <c r="G117" s="89">
        <v>46109</v>
      </c>
      <c r="H117" s="29">
        <v>2.3654999999999999E-2</v>
      </c>
      <c r="I117" s="45">
        <v>123.99740799999999</v>
      </c>
      <c r="J117" s="39"/>
    </row>
    <row r="118" spans="1:10" s="13" customFormat="1" ht="13" x14ac:dyDescent="0.3">
      <c r="A118" s="91" t="s">
        <v>263</v>
      </c>
      <c r="B118" s="25">
        <v>500000</v>
      </c>
      <c r="C118" s="38">
        <v>6.8000000000000005E-2</v>
      </c>
      <c r="D118" s="30">
        <v>42648</v>
      </c>
      <c r="E118" s="73">
        <v>48126</v>
      </c>
      <c r="F118" s="92">
        <v>45935</v>
      </c>
      <c r="G118" s="89">
        <v>46117</v>
      </c>
      <c r="H118" s="29">
        <v>2.3725E-2</v>
      </c>
      <c r="I118" s="45">
        <v>124.032078</v>
      </c>
      <c r="J118" s="39"/>
    </row>
    <row r="119" spans="1:10" s="13" customFormat="1" ht="13" x14ac:dyDescent="0.3">
      <c r="A119" s="91" t="s">
        <v>264</v>
      </c>
      <c r="B119" s="25">
        <v>500000</v>
      </c>
      <c r="C119" s="38">
        <v>6.8000000000000005E-2</v>
      </c>
      <c r="D119" s="30">
        <v>42662</v>
      </c>
      <c r="E119" s="73">
        <v>48140</v>
      </c>
      <c r="F119" s="92">
        <v>45949</v>
      </c>
      <c r="G119" s="89">
        <v>46131</v>
      </c>
      <c r="H119" s="29">
        <v>2.3866999999999999E-2</v>
      </c>
      <c r="I119" s="45">
        <v>124.092054</v>
      </c>
      <c r="J119" s="39"/>
    </row>
    <row r="120" spans="1:10" s="13" customFormat="1" ht="13" x14ac:dyDescent="0.3">
      <c r="A120" s="91" t="s">
        <v>265</v>
      </c>
      <c r="B120" s="25">
        <v>11000000</v>
      </c>
      <c r="C120" s="38">
        <v>6.9000000000000006E-2</v>
      </c>
      <c r="D120" s="30">
        <v>42683</v>
      </c>
      <c r="E120" s="73">
        <v>48161</v>
      </c>
      <c r="F120" s="92">
        <v>45970</v>
      </c>
      <c r="G120" s="89">
        <v>46151</v>
      </c>
      <c r="H120" s="29">
        <v>2.4077999999999999E-2</v>
      </c>
      <c r="I120" s="45">
        <v>124.730707</v>
      </c>
      <c r="J120" s="39"/>
    </row>
    <row r="121" spans="1:10" s="13" customFormat="1" ht="13" x14ac:dyDescent="0.3">
      <c r="A121" s="91" t="s">
        <v>266</v>
      </c>
      <c r="B121" s="25">
        <f>2500000+1000000+1000000+1000000+1000000</f>
        <v>6500000</v>
      </c>
      <c r="C121" s="38">
        <v>3.95E-2</v>
      </c>
      <c r="D121" s="30">
        <v>44524</v>
      </c>
      <c r="E121" s="73">
        <v>48176</v>
      </c>
      <c r="F121" s="92">
        <v>45985</v>
      </c>
      <c r="G121" s="89">
        <v>46166</v>
      </c>
      <c r="H121" s="29">
        <v>2.4230000000000002E-2</v>
      </c>
      <c r="I121" s="45">
        <v>108.457365</v>
      </c>
      <c r="J121" s="39"/>
    </row>
    <row r="122" spans="1:10" s="13" customFormat="1" ht="13" x14ac:dyDescent="0.3">
      <c r="A122" s="91" t="s">
        <v>267</v>
      </c>
      <c r="B122" s="25">
        <v>11000000</v>
      </c>
      <c r="C122" s="38">
        <v>7.0000000000000007E-2</v>
      </c>
      <c r="D122" s="30">
        <v>42711</v>
      </c>
      <c r="E122" s="73">
        <v>48189</v>
      </c>
      <c r="F122" s="92">
        <v>45815</v>
      </c>
      <c r="G122" s="89">
        <v>45998</v>
      </c>
      <c r="H122" s="29">
        <v>2.4361000000000001E-2</v>
      </c>
      <c r="I122" s="45">
        <v>125.407416</v>
      </c>
      <c r="J122" s="39"/>
    </row>
    <row r="123" spans="1:10" s="13" customFormat="1" ht="13" x14ac:dyDescent="0.3">
      <c r="A123" s="91" t="s">
        <v>268</v>
      </c>
      <c r="B123" s="25">
        <v>20000000</v>
      </c>
      <c r="C123" s="38">
        <v>7.0400000000000004E-2</v>
      </c>
      <c r="D123" s="30">
        <v>42746</v>
      </c>
      <c r="E123" s="73">
        <v>48224</v>
      </c>
      <c r="F123" s="92">
        <v>45849</v>
      </c>
      <c r="G123" s="89">
        <v>46033</v>
      </c>
      <c r="H123" s="29">
        <v>2.4714E-2</v>
      </c>
      <c r="I123" s="45">
        <v>125.77396299999999</v>
      </c>
      <c r="J123" s="39"/>
    </row>
    <row r="124" spans="1:10" s="13" customFormat="1" ht="13" x14ac:dyDescent="0.3">
      <c r="A124" s="91" t="s">
        <v>269</v>
      </c>
      <c r="B124" s="25">
        <v>19000000</v>
      </c>
      <c r="C124" s="38">
        <v>7.0900000000000005E-2</v>
      </c>
      <c r="D124" s="30">
        <v>42774</v>
      </c>
      <c r="E124" s="73">
        <v>48252</v>
      </c>
      <c r="F124" s="92">
        <v>45877</v>
      </c>
      <c r="G124" s="89">
        <v>46061</v>
      </c>
      <c r="H124" s="29">
        <v>2.4996000000000001E-2</v>
      </c>
      <c r="I124" s="45">
        <v>126.170203</v>
      </c>
      <c r="J124" s="39"/>
    </row>
    <row r="125" spans="1:10" s="13" customFormat="1" ht="13" x14ac:dyDescent="0.3">
      <c r="A125" s="91" t="s">
        <v>270</v>
      </c>
      <c r="B125" s="25">
        <v>3000000</v>
      </c>
      <c r="C125" s="38">
        <v>7.0699999999999999E-2</v>
      </c>
      <c r="D125" s="30">
        <v>42802</v>
      </c>
      <c r="E125" s="73">
        <v>48281</v>
      </c>
      <c r="F125" s="92">
        <v>45908</v>
      </c>
      <c r="G125" s="89">
        <v>46089</v>
      </c>
      <c r="H125" s="29">
        <v>2.5288000000000001E-2</v>
      </c>
      <c r="I125" s="45">
        <v>126.17558699999999</v>
      </c>
      <c r="J125" s="39"/>
    </row>
    <row r="126" spans="1:10" s="13" customFormat="1" ht="13" x14ac:dyDescent="0.3">
      <c r="A126" s="91" t="s">
        <v>271</v>
      </c>
      <c r="B126" s="25">
        <v>4000000</v>
      </c>
      <c r="C126" s="38">
        <v>7.0699999999999999E-2</v>
      </c>
      <c r="D126" s="30">
        <v>42816</v>
      </c>
      <c r="E126" s="73">
        <v>48295</v>
      </c>
      <c r="F126" s="92">
        <v>45922</v>
      </c>
      <c r="G126" s="89">
        <v>46103</v>
      </c>
      <c r="H126" s="29">
        <v>2.5429E-2</v>
      </c>
      <c r="I126" s="45">
        <v>126.23095499999999</v>
      </c>
      <c r="J126" s="39"/>
    </row>
    <row r="127" spans="1:10" s="13" customFormat="1" ht="13" x14ac:dyDescent="0.3">
      <c r="A127" s="91" t="s">
        <v>272</v>
      </c>
      <c r="B127" s="25">
        <v>2000000</v>
      </c>
      <c r="C127" s="38">
        <v>7.0699999999999999E-2</v>
      </c>
      <c r="D127" s="30">
        <v>42837</v>
      </c>
      <c r="E127" s="73">
        <v>48316</v>
      </c>
      <c r="F127" s="92">
        <v>45942</v>
      </c>
      <c r="G127" s="89">
        <v>46124</v>
      </c>
      <c r="H127" s="29">
        <v>2.5641000000000001E-2</v>
      </c>
      <c r="I127" s="45">
        <v>126.304098</v>
      </c>
      <c r="J127" s="39"/>
    </row>
    <row r="128" spans="1:10" s="13" customFormat="1" ht="13" x14ac:dyDescent="0.3">
      <c r="A128" s="91" t="s">
        <v>273</v>
      </c>
      <c r="B128" s="25">
        <v>33090000</v>
      </c>
      <c r="C128" s="38">
        <v>6.5000000000000002E-2</v>
      </c>
      <c r="D128" s="30">
        <v>42900</v>
      </c>
      <c r="E128" s="73">
        <v>48379</v>
      </c>
      <c r="F128" s="92">
        <v>45822</v>
      </c>
      <c r="G128" s="89">
        <v>46005</v>
      </c>
      <c r="H128" s="29">
        <v>2.6276000000000001E-2</v>
      </c>
      <c r="I128" s="45">
        <v>123.122805</v>
      </c>
      <c r="J128" s="39"/>
    </row>
    <row r="129" spans="1:10" s="13" customFormat="1" ht="13" x14ac:dyDescent="0.3">
      <c r="A129" s="46" t="s">
        <v>274</v>
      </c>
      <c r="B129" s="49" t="s">
        <v>275</v>
      </c>
      <c r="C129" s="38">
        <v>3.6499999999999998E-2</v>
      </c>
      <c r="D129" s="30">
        <v>44804</v>
      </c>
      <c r="E129" s="73">
        <v>48457</v>
      </c>
      <c r="F129" s="92">
        <v>45900</v>
      </c>
      <c r="G129" s="89">
        <v>46081</v>
      </c>
      <c r="H129" s="29">
        <v>2.7063E-2</v>
      </c>
      <c r="I129" s="45">
        <v>105.782275</v>
      </c>
      <c r="J129" s="39"/>
    </row>
    <row r="130" spans="1:10" s="13" customFormat="1" ht="13" x14ac:dyDescent="0.3">
      <c r="A130" s="91" t="s">
        <v>276</v>
      </c>
      <c r="B130" s="25">
        <f>37100000+20000000+32000000</f>
        <v>89100000</v>
      </c>
      <c r="C130" s="38">
        <v>6.5000000000000002E-2</v>
      </c>
      <c r="D130" s="30">
        <v>42998</v>
      </c>
      <c r="E130" s="73">
        <v>48477</v>
      </c>
      <c r="F130" s="92">
        <v>45920</v>
      </c>
      <c r="G130" s="89">
        <v>46101</v>
      </c>
      <c r="H130" s="29">
        <v>2.7264E-2</v>
      </c>
      <c r="I130" s="45">
        <v>123.284972</v>
      </c>
      <c r="J130" s="39"/>
    </row>
    <row r="131" spans="1:10" s="13" customFormat="1" ht="13" x14ac:dyDescent="0.3">
      <c r="A131" s="91" t="s">
        <v>277</v>
      </c>
      <c r="B131" s="25">
        <f>36300000+23000000+30000000</f>
        <v>89300000</v>
      </c>
      <c r="C131" s="38">
        <v>6.5000000000000002E-2</v>
      </c>
      <c r="D131" s="30">
        <v>43222</v>
      </c>
      <c r="E131" s="73">
        <v>48701</v>
      </c>
      <c r="F131" s="92">
        <v>45963</v>
      </c>
      <c r="G131" s="89">
        <v>46144</v>
      </c>
      <c r="H131" s="29">
        <v>2.9523000000000001E-2</v>
      </c>
      <c r="I131" s="45">
        <v>123.489891</v>
      </c>
      <c r="J131" s="39"/>
    </row>
    <row r="132" spans="1:10" s="13" customFormat="1" ht="13" x14ac:dyDescent="0.3">
      <c r="A132" s="91" t="s">
        <v>278</v>
      </c>
      <c r="B132" s="25">
        <f>45000000+24500000+33000000+23000000+20000000</f>
        <v>145500000</v>
      </c>
      <c r="C132" s="38">
        <v>6.5000000000000002E-2</v>
      </c>
      <c r="D132" s="30">
        <v>43405</v>
      </c>
      <c r="E132" s="73">
        <v>48884</v>
      </c>
      <c r="F132" s="92">
        <v>45962</v>
      </c>
      <c r="G132" s="89">
        <v>46143</v>
      </c>
      <c r="H132" s="29">
        <v>3.1368E-2</v>
      </c>
      <c r="I132" s="45">
        <v>123.420529</v>
      </c>
      <c r="J132" s="39"/>
    </row>
    <row r="133" spans="1:10" s="13" customFormat="1" ht="13" x14ac:dyDescent="0.3">
      <c r="A133" s="91" t="s">
        <v>279</v>
      </c>
      <c r="B133" s="25">
        <f>31000000+32000000+21000000+21000000+10000000</f>
        <v>115000000</v>
      </c>
      <c r="C133" s="38">
        <v>6.5000000000000002E-2</v>
      </c>
      <c r="D133" s="30">
        <v>43530</v>
      </c>
      <c r="E133" s="73">
        <v>49009</v>
      </c>
      <c r="F133" s="92">
        <v>45906</v>
      </c>
      <c r="G133" s="89">
        <v>46087</v>
      </c>
      <c r="H133" s="29">
        <v>3.2627999999999997E-2</v>
      </c>
      <c r="I133" s="45">
        <v>123.280311</v>
      </c>
      <c r="J133" s="39"/>
    </row>
    <row r="134" spans="1:10" s="13" customFormat="1" ht="13" x14ac:dyDescent="0.3">
      <c r="A134" s="46" t="s">
        <v>280</v>
      </c>
      <c r="B134" s="25">
        <f>10000000+10000000+12000000+15000000+6000000+10000000</f>
        <v>63000000</v>
      </c>
      <c r="C134" s="38">
        <v>6.5000000000000002E-2</v>
      </c>
      <c r="D134" s="30">
        <v>43719</v>
      </c>
      <c r="E134" s="73">
        <v>49198</v>
      </c>
      <c r="F134" s="92">
        <v>45911</v>
      </c>
      <c r="G134" s="89">
        <v>46092</v>
      </c>
      <c r="H134" s="29">
        <v>3.4534000000000002E-2</v>
      </c>
      <c r="I134" s="45">
        <v>122.89655399999999</v>
      </c>
      <c r="J134" s="39"/>
    </row>
    <row r="135" spans="1:10" s="13" customFormat="1" ht="13" x14ac:dyDescent="0.3">
      <c r="A135" s="46" t="s">
        <v>281</v>
      </c>
      <c r="B135" s="25">
        <f>15000000+20000000+35000000</f>
        <v>70000000</v>
      </c>
      <c r="C135" s="38">
        <v>6.5000000000000002E-2</v>
      </c>
      <c r="D135" s="30">
        <v>43894</v>
      </c>
      <c r="E135" s="73">
        <v>49372</v>
      </c>
      <c r="F135" s="92">
        <v>45904</v>
      </c>
      <c r="G135" s="89">
        <v>46085</v>
      </c>
      <c r="H135" s="29">
        <v>3.6288000000000001E-2</v>
      </c>
      <c r="I135" s="45">
        <v>122.402743</v>
      </c>
      <c r="J135" s="39"/>
    </row>
    <row r="136" spans="1:10" s="13" customFormat="1" ht="13" x14ac:dyDescent="0.3">
      <c r="A136" s="97" t="s">
        <v>282</v>
      </c>
      <c r="B136" s="25">
        <f>35000000+35000000+12500000+4000000+30000000+30000000+9778000+10000000</f>
        <v>166278000</v>
      </c>
      <c r="C136" s="38">
        <v>6.25E-2</v>
      </c>
      <c r="D136" s="30">
        <v>43957</v>
      </c>
      <c r="E136" s="74">
        <v>49435</v>
      </c>
      <c r="F136" s="92">
        <v>45967</v>
      </c>
      <c r="G136" s="89">
        <v>46148</v>
      </c>
      <c r="H136" s="29">
        <v>3.6922999999999997E-2</v>
      </c>
      <c r="I136" s="45">
        <v>120.215723</v>
      </c>
      <c r="J136" s="39"/>
    </row>
    <row r="137" spans="1:10" s="13" customFormat="1" ht="13" x14ac:dyDescent="0.3">
      <c r="A137" s="97" t="s">
        <v>283</v>
      </c>
      <c r="B137" s="25">
        <f>2100000+600000+4000000+20000000+15000000+10000000</f>
        <v>51700000</v>
      </c>
      <c r="C137" s="38">
        <v>5.8500000000000003E-2</v>
      </c>
      <c r="D137" s="30">
        <v>44076</v>
      </c>
      <c r="E137" s="74">
        <v>49554</v>
      </c>
      <c r="F137" s="92">
        <v>45902</v>
      </c>
      <c r="G137" s="89">
        <v>46083</v>
      </c>
      <c r="H137" s="29">
        <v>3.8122999999999997E-2</v>
      </c>
      <c r="I137" s="45">
        <v>116.462867</v>
      </c>
      <c r="J137" s="39"/>
    </row>
    <row r="138" spans="1:10" s="13" customFormat="1" ht="13" x14ac:dyDescent="0.3">
      <c r="A138" s="97" t="s">
        <v>284</v>
      </c>
      <c r="B138" s="25">
        <f>1000000+5000000+10000000+10000000+10000000+15000000+10000000+30000000+10000000+15000000</f>
        <v>116000000</v>
      </c>
      <c r="C138" s="38">
        <v>4.8000000000000001E-2</v>
      </c>
      <c r="D138" s="30">
        <v>44202</v>
      </c>
      <c r="E138" s="74">
        <v>49680</v>
      </c>
      <c r="F138" s="92">
        <v>45844</v>
      </c>
      <c r="G138" s="89">
        <v>46028</v>
      </c>
      <c r="H138" s="29">
        <v>3.9052999999999997E-2</v>
      </c>
      <c r="I138" s="45">
        <v>107.40501</v>
      </c>
      <c r="J138" s="39"/>
    </row>
    <row r="139" spans="1:10" s="13" customFormat="1" ht="13" x14ac:dyDescent="0.3">
      <c r="A139" s="46" t="s">
        <v>285</v>
      </c>
      <c r="B139" s="25">
        <f>5000000+7000000+15000000+30000000+5000000</f>
        <v>62000000</v>
      </c>
      <c r="C139" s="38">
        <v>4.2999999999999997E-2</v>
      </c>
      <c r="D139" s="30">
        <v>44426</v>
      </c>
      <c r="E139" s="74">
        <v>49905</v>
      </c>
      <c r="F139" s="92">
        <v>45887</v>
      </c>
      <c r="G139" s="89">
        <v>46071</v>
      </c>
      <c r="H139" s="29">
        <v>3.9362000000000001E-2</v>
      </c>
      <c r="I139" s="45">
        <v>103.150949</v>
      </c>
      <c r="J139" s="39"/>
    </row>
    <row r="140" spans="1:10" s="13" customFormat="1" ht="13" x14ac:dyDescent="0.3">
      <c r="A140" s="46" t="s">
        <v>286</v>
      </c>
      <c r="B140" s="25">
        <f>2500000+1000000+1000000+1000000+1000000</f>
        <v>6500000</v>
      </c>
      <c r="C140" s="38">
        <v>4.2500000000000003E-2</v>
      </c>
      <c r="D140" s="30">
        <v>44524</v>
      </c>
      <c r="E140" s="74">
        <v>50003</v>
      </c>
      <c r="F140" s="92">
        <v>45985</v>
      </c>
      <c r="G140" s="89">
        <v>46166</v>
      </c>
      <c r="H140" s="29">
        <v>3.9496000000000003E-2</v>
      </c>
      <c r="I140" s="45">
        <v>102.655396</v>
      </c>
      <c r="J140" s="39"/>
    </row>
    <row r="141" spans="1:10" s="13" customFormat="1" ht="13" x14ac:dyDescent="0.3">
      <c r="A141" s="91" t="s">
        <v>287</v>
      </c>
      <c r="B141" s="25">
        <f>66000000+30000000</f>
        <v>96000000</v>
      </c>
      <c r="C141" s="38">
        <v>7.0000000000000007E-2</v>
      </c>
      <c r="D141" s="30">
        <v>42963</v>
      </c>
      <c r="E141" s="74">
        <v>50268</v>
      </c>
      <c r="F141" s="92">
        <v>45885</v>
      </c>
      <c r="G141" s="89">
        <v>46069</v>
      </c>
      <c r="H141" s="29">
        <v>3.9858999999999999E-2</v>
      </c>
      <c r="I141" s="45">
        <v>127.980164</v>
      </c>
      <c r="J141" s="39"/>
    </row>
    <row r="142" spans="1:10" s="13" customFormat="1" ht="13" x14ac:dyDescent="0.3">
      <c r="A142" s="46" t="s">
        <v>288</v>
      </c>
      <c r="B142" s="25">
        <f>20000000+12500000+12500000+25000000</f>
        <v>70000000</v>
      </c>
      <c r="C142" s="38">
        <v>4.2099999999999999E-2</v>
      </c>
      <c r="D142" s="30">
        <v>44804</v>
      </c>
      <c r="E142" s="74">
        <v>50283</v>
      </c>
      <c r="F142" s="92">
        <v>45900</v>
      </c>
      <c r="G142" s="89">
        <v>46081</v>
      </c>
      <c r="H142" s="29">
        <v>3.9878999999999998E-2</v>
      </c>
      <c r="I142" s="45">
        <v>102.062046</v>
      </c>
      <c r="J142" s="39"/>
    </row>
    <row r="143" spans="1:10" s="13" customFormat="1" ht="13" x14ac:dyDescent="0.3">
      <c r="A143" s="91" t="s">
        <v>289</v>
      </c>
      <c r="B143" s="25">
        <f>39000000+50000000+48000000</f>
        <v>137000000</v>
      </c>
      <c r="C143" s="38">
        <v>7.0000000000000007E-2</v>
      </c>
      <c r="D143" s="30">
        <v>43329</v>
      </c>
      <c r="E143" s="74">
        <v>50634</v>
      </c>
      <c r="F143" s="92">
        <v>45886</v>
      </c>
      <c r="G143" s="89">
        <v>46070</v>
      </c>
      <c r="H143" s="29">
        <v>4.036E-2</v>
      </c>
      <c r="I143" s="45">
        <v>129.244798</v>
      </c>
      <c r="J143" s="39"/>
    </row>
    <row r="144" spans="1:10" s="13" customFormat="1" ht="13" x14ac:dyDescent="0.3">
      <c r="A144" s="98" t="s">
        <v>290</v>
      </c>
      <c r="B144" s="25">
        <f>29000000+12000000+31000000+19000000</f>
        <v>91000000</v>
      </c>
      <c r="C144" s="38">
        <v>7.0000000000000007E-2</v>
      </c>
      <c r="D144" s="30">
        <v>43580</v>
      </c>
      <c r="E144" s="74">
        <v>50885</v>
      </c>
      <c r="F144" s="92">
        <v>45955</v>
      </c>
      <c r="G144" s="89">
        <v>46137</v>
      </c>
      <c r="H144" s="29">
        <v>4.0703999999999997E-2</v>
      </c>
      <c r="I144" s="45">
        <v>130.025462</v>
      </c>
      <c r="J144" s="39"/>
    </row>
    <row r="145" spans="1:10" s="13" customFormat="1" ht="13" x14ac:dyDescent="0.3">
      <c r="A145" s="99" t="s">
        <v>291</v>
      </c>
      <c r="B145" s="25">
        <f>15000000+20000000+20000000+38000000+15000000+6000000</f>
        <v>114000000</v>
      </c>
      <c r="C145" s="38">
        <v>7.0000000000000007E-2</v>
      </c>
      <c r="D145" s="30">
        <v>43719</v>
      </c>
      <c r="E145" s="74">
        <v>51024</v>
      </c>
      <c r="F145" s="92">
        <v>45911</v>
      </c>
      <c r="G145" s="89">
        <v>46092</v>
      </c>
      <c r="H145" s="29">
        <v>4.0895000000000001E-2</v>
      </c>
      <c r="I145" s="45">
        <v>130.41917000000001</v>
      </c>
      <c r="J145" s="39"/>
    </row>
    <row r="146" spans="1:10" s="13" customFormat="1" ht="13" x14ac:dyDescent="0.3">
      <c r="A146" s="46" t="s">
        <v>292</v>
      </c>
      <c r="B146" s="25">
        <f>20000000+20000000+78000000</f>
        <v>118000000</v>
      </c>
      <c r="C146" s="38">
        <v>7.0000000000000007E-2</v>
      </c>
      <c r="D146" s="30">
        <v>43894</v>
      </c>
      <c r="E146" s="74">
        <v>51199</v>
      </c>
      <c r="F146" s="92">
        <v>45904</v>
      </c>
      <c r="G146" s="89">
        <v>46085</v>
      </c>
      <c r="H146" s="29">
        <v>4.1133999999999997E-2</v>
      </c>
      <c r="I146" s="45">
        <v>130.899305</v>
      </c>
      <c r="J146" s="39"/>
    </row>
    <row r="147" spans="1:10" s="13" customFormat="1" ht="13" x14ac:dyDescent="0.3">
      <c r="A147" s="97" t="s">
        <v>293</v>
      </c>
      <c r="B147" s="25">
        <f>80000000+12500000+65000000+30000000+3000000+9779000+24500000</f>
        <v>224779000</v>
      </c>
      <c r="C147" s="38">
        <v>6.7500000000000004E-2</v>
      </c>
      <c r="D147" s="30">
        <v>43957</v>
      </c>
      <c r="E147" s="74">
        <v>51262</v>
      </c>
      <c r="F147" s="92">
        <v>45967</v>
      </c>
      <c r="G147" s="89">
        <v>46148</v>
      </c>
      <c r="H147" s="29">
        <v>4.1221000000000001E-2</v>
      </c>
      <c r="I147" s="45">
        <v>128.37027599999999</v>
      </c>
      <c r="J147" s="39"/>
    </row>
    <row r="148" spans="1:10" s="13" customFormat="1" ht="13" x14ac:dyDescent="0.3">
      <c r="A148" s="97" t="s">
        <v>294</v>
      </c>
      <c r="B148" s="25">
        <f>2000000+21800000+600000+7000000+20000000+16000000+13000000</f>
        <v>80400000</v>
      </c>
      <c r="C148" s="38">
        <v>6.3500000000000001E-2</v>
      </c>
      <c r="D148" s="30">
        <v>44069</v>
      </c>
      <c r="E148" s="74">
        <v>51374</v>
      </c>
      <c r="F148" s="92">
        <v>45895</v>
      </c>
      <c r="G148" s="89">
        <v>46079</v>
      </c>
      <c r="H148" s="29">
        <v>4.1374000000000001E-2</v>
      </c>
      <c r="I148" s="45">
        <v>124.22586800000001</v>
      </c>
      <c r="J148" s="39"/>
    </row>
    <row r="149" spans="1:10" s="13" customFormat="1" ht="13" x14ac:dyDescent="0.3">
      <c r="A149" s="97" t="s">
        <v>295</v>
      </c>
      <c r="B149" s="25">
        <f>22000000+7000000+15009000+20000000+16000000+19000000+16000000+200000+15000000+16000000+30000000+17500000+15000000</f>
        <v>208709000</v>
      </c>
      <c r="C149" s="29">
        <v>5.2499999999999998E-2</v>
      </c>
      <c r="D149" s="30">
        <v>44181</v>
      </c>
      <c r="E149" s="30">
        <v>51486</v>
      </c>
      <c r="F149" s="92">
        <v>45824</v>
      </c>
      <c r="G149" s="89">
        <v>46007</v>
      </c>
      <c r="H149" s="29">
        <v>4.1674999999999997E-2</v>
      </c>
      <c r="I149" s="45">
        <v>112.006681</v>
      </c>
      <c r="J149" s="39"/>
    </row>
    <row r="150" spans="1:10" s="13" customFormat="1" ht="13" x14ac:dyDescent="0.3">
      <c r="A150" s="46" t="s">
        <v>296</v>
      </c>
      <c r="B150" s="25">
        <f>44500000+61500000+47000000+154000000+32000000</f>
        <v>339000000</v>
      </c>
      <c r="C150" s="29">
        <v>4.7500000000000001E-2</v>
      </c>
      <c r="D150" s="30">
        <v>44426</v>
      </c>
      <c r="E150" s="30">
        <v>51731</v>
      </c>
      <c r="F150" s="92">
        <v>45887</v>
      </c>
      <c r="G150" s="89">
        <v>46071</v>
      </c>
      <c r="H150" s="29">
        <v>4.3823000000000001E-2</v>
      </c>
      <c r="I150" s="45">
        <v>104.13915299999999</v>
      </c>
      <c r="J150" s="39"/>
    </row>
    <row r="151" spans="1:10" s="13" customFormat="1" ht="13" x14ac:dyDescent="0.3">
      <c r="A151" s="46" t="s">
        <v>297</v>
      </c>
      <c r="B151" s="25">
        <f>22000000+27000000+30000000+12000000+52500000+14500000+24000000</f>
        <v>182000000</v>
      </c>
      <c r="C151" s="38">
        <v>4.7E-2</v>
      </c>
      <c r="D151" s="30">
        <v>44524</v>
      </c>
      <c r="E151" s="74">
        <v>51829</v>
      </c>
      <c r="F151" s="92">
        <v>45985</v>
      </c>
      <c r="G151" s="89">
        <v>46166</v>
      </c>
      <c r="H151" s="29">
        <v>4.4681999999999999E-2</v>
      </c>
      <c r="I151" s="45">
        <v>102.626977</v>
      </c>
      <c r="J151" s="39"/>
    </row>
    <row r="152" spans="1:10" s="13" customFormat="1" ht="13" x14ac:dyDescent="0.3">
      <c r="A152" s="46" t="s">
        <v>298</v>
      </c>
      <c r="B152" s="25">
        <f>21000000+15450000+46500000+35000000+30000000</f>
        <v>147950000</v>
      </c>
      <c r="C152" s="29">
        <v>4.6800000000000001E-2</v>
      </c>
      <c r="D152" s="30">
        <v>44636</v>
      </c>
      <c r="E152" s="30">
        <v>51941</v>
      </c>
      <c r="F152" s="92">
        <v>45916</v>
      </c>
      <c r="G152" s="89">
        <v>46097</v>
      </c>
      <c r="H152" s="29">
        <v>4.5664000000000003E-2</v>
      </c>
      <c r="I152" s="45">
        <v>101.289198</v>
      </c>
      <c r="J152" s="39"/>
    </row>
    <row r="153" spans="1:10" s="13" customFormat="1" ht="13" x14ac:dyDescent="0.3">
      <c r="A153" s="46" t="s">
        <v>299</v>
      </c>
      <c r="B153" s="25">
        <f>30000000+12500000+12500000+25000000</f>
        <v>80000000</v>
      </c>
      <c r="C153" s="29">
        <v>4.6399999999999997E-2</v>
      </c>
      <c r="D153" s="30">
        <v>44804</v>
      </c>
      <c r="E153" s="30">
        <v>52109</v>
      </c>
      <c r="F153" s="92">
        <v>45900</v>
      </c>
      <c r="G153" s="89">
        <v>46081</v>
      </c>
      <c r="H153" s="29">
        <v>4.7136999999999998E-2</v>
      </c>
      <c r="I153" s="45">
        <v>99.146218000000005</v>
      </c>
      <c r="J153" s="39"/>
    </row>
    <row r="154" spans="1:10" s="13" customFormat="1" ht="13" x14ac:dyDescent="0.3">
      <c r="A154" s="46" t="s">
        <v>300</v>
      </c>
      <c r="B154" s="25">
        <v>0</v>
      </c>
      <c r="C154" s="29">
        <v>3.95E-2</v>
      </c>
      <c r="D154" s="30">
        <v>44867</v>
      </c>
      <c r="E154" s="30">
        <v>48520</v>
      </c>
      <c r="F154" s="92">
        <v>45963</v>
      </c>
      <c r="G154" s="89">
        <v>46144</v>
      </c>
      <c r="H154" s="29">
        <v>2.7698E-2</v>
      </c>
      <c r="I154" s="45">
        <v>107.386503</v>
      </c>
      <c r="J154" s="39"/>
    </row>
    <row r="155" spans="1:10" s="13" customFormat="1" ht="13" x14ac:dyDescent="0.3">
      <c r="A155" s="46" t="s">
        <v>301</v>
      </c>
      <c r="B155" s="25">
        <f>30000000+25000000+20000000</f>
        <v>75000000</v>
      </c>
      <c r="C155" s="29">
        <v>4.19E-2</v>
      </c>
      <c r="D155" s="30">
        <v>44867</v>
      </c>
      <c r="E155" s="30">
        <v>50346</v>
      </c>
      <c r="F155" s="92">
        <v>45963</v>
      </c>
      <c r="G155" s="89">
        <v>46144</v>
      </c>
      <c r="H155" s="29">
        <v>3.9966000000000002E-2</v>
      </c>
      <c r="I155" s="45">
        <v>101.817398</v>
      </c>
      <c r="J155" s="39"/>
    </row>
    <row r="156" spans="1:10" s="13" customFormat="1" ht="13" x14ac:dyDescent="0.3">
      <c r="A156" s="46" t="s">
        <v>302</v>
      </c>
      <c r="B156" s="25">
        <f>30000000+35000000+30000000</f>
        <v>95000000</v>
      </c>
      <c r="C156" s="29">
        <v>4.6199999999999998E-2</v>
      </c>
      <c r="D156" s="30">
        <v>44867</v>
      </c>
      <c r="E156" s="30">
        <v>52172</v>
      </c>
      <c r="F156" s="92">
        <v>45963</v>
      </c>
      <c r="G156" s="89">
        <v>46144</v>
      </c>
      <c r="H156" s="29">
        <v>4.7690000000000003E-2</v>
      </c>
      <c r="I156" s="45">
        <v>98.279380000000003</v>
      </c>
      <c r="J156" s="39"/>
    </row>
    <row r="157" spans="1:10" s="13" customFormat="1" ht="13" x14ac:dyDescent="0.3">
      <c r="A157" s="46" t="s">
        <v>303</v>
      </c>
      <c r="B157" s="25">
        <f>5000000+5000000+5000000</f>
        <v>15000000</v>
      </c>
      <c r="C157" s="29">
        <v>3.95E-2</v>
      </c>
      <c r="D157" s="30">
        <v>44958</v>
      </c>
      <c r="E157" s="30">
        <v>48611</v>
      </c>
      <c r="F157" s="92">
        <v>45870</v>
      </c>
      <c r="G157" s="89">
        <v>46054</v>
      </c>
      <c r="H157" s="29">
        <v>2.8615000000000002E-2</v>
      </c>
      <c r="I157" s="45">
        <v>107.00878899999999</v>
      </c>
      <c r="J157" s="39"/>
    </row>
    <row r="158" spans="1:10" s="13" customFormat="1" ht="13" x14ac:dyDescent="0.3">
      <c r="A158" s="46" t="s">
        <v>304</v>
      </c>
      <c r="B158" s="25">
        <f>10000000+10000000+15000000+20000000+10000000+10000000</f>
        <v>75000000</v>
      </c>
      <c r="C158" s="29">
        <v>4.1399999999999999E-2</v>
      </c>
      <c r="D158" s="30">
        <v>44958</v>
      </c>
      <c r="E158" s="30">
        <v>50437</v>
      </c>
      <c r="F158" s="92">
        <v>45870</v>
      </c>
      <c r="G158" s="89">
        <v>46054</v>
      </c>
      <c r="H158" s="29">
        <v>4.0090000000000001E-2</v>
      </c>
      <c r="I158" s="45">
        <v>101.247345</v>
      </c>
      <c r="J158" s="39"/>
    </row>
    <row r="159" spans="1:10" s="13" customFormat="1" ht="13" x14ac:dyDescent="0.3">
      <c r="A159" s="46" t="s">
        <v>305</v>
      </c>
      <c r="B159" s="25">
        <f>10000000+10000000+25000000+33000000+10000000+10000000</f>
        <v>98000000</v>
      </c>
      <c r="C159" s="29">
        <v>4.5699999999999998E-2</v>
      </c>
      <c r="D159" s="30">
        <v>44958</v>
      </c>
      <c r="E159" s="30">
        <v>52263</v>
      </c>
      <c r="F159" s="92">
        <v>45870</v>
      </c>
      <c r="G159" s="89">
        <v>46054</v>
      </c>
      <c r="H159" s="29">
        <v>4.8487000000000002E-2</v>
      </c>
      <c r="I159" s="45">
        <v>96.770775</v>
      </c>
      <c r="J159" s="39"/>
    </row>
    <row r="160" spans="1:10" s="13" customFormat="1" ht="13" x14ac:dyDescent="0.3">
      <c r="A160" s="46" t="s">
        <v>306</v>
      </c>
      <c r="B160" s="25">
        <f>5000000</f>
        <v>5000000</v>
      </c>
      <c r="C160" s="29">
        <v>9.7999999999999997E-3</v>
      </c>
      <c r="D160" s="30">
        <v>45049</v>
      </c>
      <c r="E160" s="30">
        <v>46145</v>
      </c>
      <c r="F160" s="92">
        <v>45964</v>
      </c>
      <c r="G160" s="89">
        <v>46145</v>
      </c>
      <c r="H160" s="29">
        <v>3.7780000000000001E-3</v>
      </c>
      <c r="I160" s="45">
        <v>100.255656</v>
      </c>
      <c r="J160" s="39"/>
    </row>
    <row r="161" spans="1:10" s="13" customFormat="1" ht="13" x14ac:dyDescent="0.3">
      <c r="A161" s="46" t="s">
        <v>307</v>
      </c>
      <c r="B161" s="25">
        <v>0</v>
      </c>
      <c r="C161" s="29">
        <v>1.8100000000000002E-2</v>
      </c>
      <c r="D161" s="30">
        <v>45049</v>
      </c>
      <c r="E161" s="30">
        <v>46876</v>
      </c>
      <c r="F161" s="92">
        <v>45964</v>
      </c>
      <c r="G161" s="89">
        <v>46145</v>
      </c>
      <c r="H161" s="29">
        <v>1.4548E-2</v>
      </c>
      <c r="I161" s="45">
        <v>100.843059</v>
      </c>
      <c r="J161" s="39"/>
    </row>
    <row r="162" spans="1:10" s="13" customFormat="1" ht="13" x14ac:dyDescent="0.3">
      <c r="A162" s="46" t="s">
        <v>308</v>
      </c>
      <c r="B162" s="25">
        <f>20000000</f>
        <v>20000000</v>
      </c>
      <c r="C162" s="29">
        <v>4.1500000000000002E-2</v>
      </c>
      <c r="D162" s="30">
        <v>45049</v>
      </c>
      <c r="E162" s="30">
        <v>50528</v>
      </c>
      <c r="F162" s="92">
        <v>45964</v>
      </c>
      <c r="G162" s="89">
        <v>46145</v>
      </c>
      <c r="H162" s="29">
        <v>4.0215000000000001E-2</v>
      </c>
      <c r="I162" s="45">
        <v>101.24440800000001</v>
      </c>
      <c r="J162" s="39"/>
    </row>
    <row r="163" spans="1:10" s="13" customFormat="1" ht="13" x14ac:dyDescent="0.3">
      <c r="A163" s="46" t="s">
        <v>309</v>
      </c>
      <c r="B163" s="25">
        <f>25000000+2000000+2000000</f>
        <v>29000000</v>
      </c>
      <c r="C163" s="29">
        <v>4.5900000000000003E-2</v>
      </c>
      <c r="D163" s="30">
        <v>45049</v>
      </c>
      <c r="E163" s="30">
        <v>52354</v>
      </c>
      <c r="F163" s="92">
        <v>45964</v>
      </c>
      <c r="G163" s="89">
        <v>46145</v>
      </c>
      <c r="H163" s="29">
        <v>4.9285000000000002E-2</v>
      </c>
      <c r="I163" s="45">
        <v>96.068526000000006</v>
      </c>
      <c r="J163" s="39"/>
    </row>
    <row r="164" spans="1:10" s="13" customFormat="1" ht="13" x14ac:dyDescent="0.3">
      <c r="A164" s="46" t="s">
        <v>310</v>
      </c>
      <c r="B164" s="25">
        <f>6000000+3000000+60000000+49000000</f>
        <v>118000000</v>
      </c>
      <c r="C164" s="29">
        <v>4.6100000000000002E-2</v>
      </c>
      <c r="D164" s="30">
        <v>45147</v>
      </c>
      <c r="E164" s="30">
        <v>52452</v>
      </c>
      <c r="F164" s="92">
        <v>45878</v>
      </c>
      <c r="G164" s="89">
        <v>46062</v>
      </c>
      <c r="H164" s="29">
        <v>5.0144000000000001E-2</v>
      </c>
      <c r="I164" s="45">
        <v>95.286137999999994</v>
      </c>
      <c r="J164" s="39"/>
    </row>
    <row r="165" spans="1:10" s="13" customFormat="1" ht="13" x14ac:dyDescent="0.3">
      <c r="A165" s="46" t="s">
        <v>311</v>
      </c>
      <c r="B165" s="25">
        <f>5000000</f>
        <v>5000000</v>
      </c>
      <c r="C165" s="29">
        <v>3.9E-2</v>
      </c>
      <c r="D165" s="30">
        <v>45245</v>
      </c>
      <c r="E165" s="30">
        <v>48898</v>
      </c>
      <c r="F165" s="92">
        <v>45976</v>
      </c>
      <c r="G165" s="92">
        <v>46157</v>
      </c>
      <c r="H165" s="29">
        <v>3.1509000000000002E-2</v>
      </c>
      <c r="I165" s="45">
        <v>105.235652</v>
      </c>
      <c r="J165" s="39"/>
    </row>
    <row r="166" spans="1:10" s="13" customFormat="1" ht="13" x14ac:dyDescent="0.3">
      <c r="A166" s="46" t="s">
        <v>312</v>
      </c>
      <c r="B166" s="25">
        <f>5000000</f>
        <v>5000000</v>
      </c>
      <c r="C166" s="29">
        <v>4.1700000000000001E-2</v>
      </c>
      <c r="D166" s="30">
        <v>45245</v>
      </c>
      <c r="E166" s="30">
        <v>50724</v>
      </c>
      <c r="F166" s="92">
        <v>45976</v>
      </c>
      <c r="G166" s="92">
        <v>46157</v>
      </c>
      <c r="H166" s="29">
        <v>4.0483999999999999E-2</v>
      </c>
      <c r="I166" s="45">
        <v>101.215222</v>
      </c>
      <c r="J166" s="39"/>
    </row>
    <row r="167" spans="1:10" s="13" customFormat="1" ht="13" x14ac:dyDescent="0.3">
      <c r="A167" s="46" t="s">
        <v>313</v>
      </c>
      <c r="B167" s="25">
        <f>50000000+43000000+52000000+1000000+8000000+43000000</f>
        <v>197000000</v>
      </c>
      <c r="C167" s="29">
        <v>4.65E-2</v>
      </c>
      <c r="D167" s="30">
        <v>45245</v>
      </c>
      <c r="E167" s="30">
        <v>52550</v>
      </c>
      <c r="F167" s="92">
        <v>45976</v>
      </c>
      <c r="G167" s="92">
        <v>46157</v>
      </c>
      <c r="H167" s="29">
        <v>5.1004000000000001E-2</v>
      </c>
      <c r="I167" s="45">
        <v>94.741361999999995</v>
      </c>
      <c r="J167" s="39"/>
    </row>
    <row r="168" spans="1:10" s="13" customFormat="1" ht="13" x14ac:dyDescent="0.3">
      <c r="A168" s="46" t="s">
        <v>314</v>
      </c>
      <c r="B168" s="25">
        <f>5000000</f>
        <v>5000000</v>
      </c>
      <c r="C168" s="29">
        <v>4.7500000000000001E-2</v>
      </c>
      <c r="D168" s="30">
        <v>45336</v>
      </c>
      <c r="E168" s="30">
        <v>52641</v>
      </c>
      <c r="F168" s="92">
        <v>45883</v>
      </c>
      <c r="G168" s="92">
        <v>46067</v>
      </c>
      <c r="H168" s="29">
        <v>5.1801E-2</v>
      </c>
      <c r="I168" s="45">
        <v>94.962024</v>
      </c>
      <c r="J168" s="39"/>
    </row>
    <row r="169" spans="1:10" s="13" customFormat="1" ht="13" x14ac:dyDescent="0.3">
      <c r="A169" s="46" t="s">
        <v>314</v>
      </c>
      <c r="B169" s="25">
        <v>4000000</v>
      </c>
      <c r="C169" s="29">
        <v>4.7500000000000001E-2</v>
      </c>
      <c r="D169" s="30">
        <v>45357</v>
      </c>
      <c r="E169" s="30">
        <v>52641</v>
      </c>
      <c r="F169" s="92">
        <v>45883</v>
      </c>
      <c r="G169" s="92">
        <v>46067</v>
      </c>
      <c r="H169" s="29">
        <v>5.1801E-2</v>
      </c>
      <c r="I169" s="45">
        <v>94.962024</v>
      </c>
      <c r="J169" s="39"/>
    </row>
    <row r="170" spans="1:10" s="13" customFormat="1" ht="13" x14ac:dyDescent="0.3">
      <c r="A170" s="46" t="s">
        <v>315</v>
      </c>
      <c r="B170" s="25">
        <v>5000000</v>
      </c>
      <c r="C170" s="29">
        <v>5.5999999999999999E-3</v>
      </c>
      <c r="D170" s="30">
        <v>45343</v>
      </c>
      <c r="E170" s="30">
        <v>46067</v>
      </c>
      <c r="F170" s="92">
        <v>45883</v>
      </c>
      <c r="G170" s="92">
        <v>46067</v>
      </c>
      <c r="H170" s="29">
        <v>1.725E-3</v>
      </c>
      <c r="I170" s="45">
        <v>100.07993999999999</v>
      </c>
      <c r="J170" s="39"/>
    </row>
    <row r="171" spans="1:10" s="13" customFormat="1" ht="13" x14ac:dyDescent="0.3">
      <c r="A171" s="46" t="s">
        <v>315</v>
      </c>
      <c r="B171" s="25">
        <v>5000000</v>
      </c>
      <c r="C171" s="29">
        <v>5.5999999999999999E-3</v>
      </c>
      <c r="D171" s="30">
        <v>45357</v>
      </c>
      <c r="E171" s="30">
        <v>46067</v>
      </c>
      <c r="F171" s="92">
        <v>45883</v>
      </c>
      <c r="G171" s="92">
        <v>46067</v>
      </c>
      <c r="H171" s="29">
        <v>1.725E-3</v>
      </c>
      <c r="I171" s="45">
        <v>100.07993999999999</v>
      </c>
      <c r="J171" s="39"/>
    </row>
    <row r="172" spans="1:10" s="13" customFormat="1" ht="13" x14ac:dyDescent="0.3">
      <c r="A172" s="46" t="s">
        <v>314</v>
      </c>
      <c r="B172" s="25">
        <v>10000000</v>
      </c>
      <c r="C172" s="29">
        <v>4.7500000000000001E-2</v>
      </c>
      <c r="D172" s="30">
        <v>45343</v>
      </c>
      <c r="E172" s="30">
        <v>52641</v>
      </c>
      <c r="F172" s="92">
        <v>45883</v>
      </c>
      <c r="G172" s="92">
        <v>46067</v>
      </c>
      <c r="H172" s="29">
        <v>5.1801E-2</v>
      </c>
      <c r="I172" s="45">
        <v>94.962024</v>
      </c>
      <c r="J172" s="39"/>
    </row>
    <row r="173" spans="1:10" s="13" customFormat="1" ht="13" x14ac:dyDescent="0.3">
      <c r="A173" s="46" t="s">
        <v>314</v>
      </c>
      <c r="B173" s="25">
        <v>6000000</v>
      </c>
      <c r="C173" s="29">
        <v>4.7500000000000001E-2</v>
      </c>
      <c r="D173" s="30">
        <v>45371</v>
      </c>
      <c r="E173" s="30">
        <v>52641</v>
      </c>
      <c r="F173" s="92">
        <v>45883</v>
      </c>
      <c r="G173" s="92">
        <v>46067</v>
      </c>
      <c r="H173" s="29">
        <v>5.1801E-2</v>
      </c>
      <c r="I173" s="45">
        <v>94.962024</v>
      </c>
      <c r="J173" s="39"/>
    </row>
    <row r="174" spans="1:10" s="13" customFormat="1" ht="13" x14ac:dyDescent="0.3">
      <c r="A174" s="46" t="s">
        <v>314</v>
      </c>
      <c r="B174" s="25">
        <v>5000000</v>
      </c>
      <c r="C174" s="29">
        <v>4.7500000000000001E-2</v>
      </c>
      <c r="D174" s="30">
        <v>45385</v>
      </c>
      <c r="E174" s="30">
        <v>52641</v>
      </c>
      <c r="F174" s="92">
        <v>45883</v>
      </c>
      <c r="G174" s="92">
        <v>46067</v>
      </c>
      <c r="H174" s="29">
        <v>5.1801E-2</v>
      </c>
      <c r="I174" s="45">
        <v>94.962024</v>
      </c>
      <c r="J174" s="39"/>
    </row>
    <row r="175" spans="1:10" s="13" customFormat="1" ht="13" x14ac:dyDescent="0.3">
      <c r="A175" s="46" t="s">
        <v>314</v>
      </c>
      <c r="B175" s="25">
        <v>52000000</v>
      </c>
      <c r="C175" s="29">
        <v>4.7500000000000001E-2</v>
      </c>
      <c r="D175" s="30">
        <v>45392</v>
      </c>
      <c r="E175" s="30">
        <v>52641</v>
      </c>
      <c r="F175" s="92">
        <v>45883</v>
      </c>
      <c r="G175" s="92">
        <v>46067</v>
      </c>
      <c r="H175" s="29">
        <v>5.1801E-2</v>
      </c>
      <c r="I175" s="45">
        <v>94.962024</v>
      </c>
      <c r="J175" s="39"/>
    </row>
    <row r="176" spans="1:10" s="13" customFormat="1" ht="13" x14ac:dyDescent="0.3">
      <c r="A176" s="46" t="s">
        <v>314</v>
      </c>
      <c r="B176" s="25">
        <v>44000000</v>
      </c>
      <c r="C176" s="29">
        <v>4.7500000000000001E-2</v>
      </c>
      <c r="D176" s="30">
        <v>45406</v>
      </c>
      <c r="E176" s="30">
        <v>52641</v>
      </c>
      <c r="F176" s="92">
        <v>45883</v>
      </c>
      <c r="G176" s="92">
        <v>46067</v>
      </c>
      <c r="H176" s="29">
        <v>5.1801E-2</v>
      </c>
      <c r="I176" s="45">
        <v>94.962024</v>
      </c>
      <c r="J176" s="39"/>
    </row>
    <row r="177" spans="1:10" s="13" customFormat="1" ht="13" x14ac:dyDescent="0.3">
      <c r="A177" s="46" t="s">
        <v>316</v>
      </c>
      <c r="B177" s="25">
        <v>56000000</v>
      </c>
      <c r="C177" s="29">
        <v>4.8500000000000001E-2</v>
      </c>
      <c r="D177" s="30">
        <v>45420</v>
      </c>
      <c r="E177" s="30">
        <v>52725</v>
      </c>
      <c r="F177" s="92">
        <v>45969</v>
      </c>
      <c r="G177" s="92">
        <v>46150</v>
      </c>
      <c r="H177" s="29">
        <v>5.2538000000000001E-2</v>
      </c>
      <c r="I177" s="45">
        <v>95.264695000000003</v>
      </c>
      <c r="J177" s="39"/>
    </row>
    <row r="178" spans="1:10" s="13" customFormat="1" ht="13" x14ac:dyDescent="0.3">
      <c r="A178" s="46" t="s">
        <v>316</v>
      </c>
      <c r="B178" s="25">
        <v>5000000</v>
      </c>
      <c r="C178" s="29">
        <v>4.8500000000000001E-2</v>
      </c>
      <c r="D178" s="30">
        <v>45427</v>
      </c>
      <c r="E178" s="30">
        <v>52725</v>
      </c>
      <c r="F178" s="92">
        <v>45969</v>
      </c>
      <c r="G178" s="92">
        <v>46150</v>
      </c>
      <c r="H178" s="29">
        <v>5.2538000000000001E-2</v>
      </c>
      <c r="I178" s="45">
        <v>95.264695000000003</v>
      </c>
      <c r="J178" s="39"/>
    </row>
    <row r="179" spans="1:10" s="13" customFormat="1" ht="13" x14ac:dyDescent="0.3">
      <c r="A179" s="46" t="s">
        <v>316</v>
      </c>
      <c r="B179" s="25">
        <v>3000000</v>
      </c>
      <c r="C179" s="29">
        <v>4.8500000000000001E-2</v>
      </c>
      <c r="D179" s="30">
        <v>45434</v>
      </c>
      <c r="E179" s="30">
        <v>52725</v>
      </c>
      <c r="F179" s="92">
        <v>45969</v>
      </c>
      <c r="G179" s="92">
        <v>46150</v>
      </c>
      <c r="H179" s="29">
        <v>5.2538000000000001E-2</v>
      </c>
      <c r="I179" s="45">
        <v>95.264695000000003</v>
      </c>
      <c r="J179" s="39"/>
    </row>
    <row r="180" spans="1:10" s="13" customFormat="1" ht="13" x14ac:dyDescent="0.3">
      <c r="A180" s="46" t="s">
        <v>316</v>
      </c>
      <c r="B180" s="25">
        <v>40000000</v>
      </c>
      <c r="C180" s="29">
        <v>4.8500000000000001E-2</v>
      </c>
      <c r="D180" s="30">
        <v>45455</v>
      </c>
      <c r="E180" s="30">
        <v>52725</v>
      </c>
      <c r="F180" s="92">
        <v>45969</v>
      </c>
      <c r="G180" s="92">
        <v>46150</v>
      </c>
      <c r="H180" s="29">
        <v>5.2538000000000001E-2</v>
      </c>
      <c r="I180" s="45">
        <v>95.264695000000003</v>
      </c>
      <c r="J180" s="39"/>
    </row>
    <row r="181" spans="1:10" s="13" customFormat="1" ht="13" x14ac:dyDescent="0.3">
      <c r="A181" s="46" t="s">
        <v>316</v>
      </c>
      <c r="B181" s="25">
        <v>55500000</v>
      </c>
      <c r="C181" s="29">
        <v>4.8500000000000001E-2</v>
      </c>
      <c r="D181" s="30">
        <v>45469</v>
      </c>
      <c r="E181" s="30">
        <v>52725</v>
      </c>
      <c r="F181" s="92">
        <v>45969</v>
      </c>
      <c r="G181" s="92">
        <v>46150</v>
      </c>
      <c r="H181" s="29">
        <v>5.2538000000000001E-2</v>
      </c>
      <c r="I181" s="45">
        <v>95.264695000000003</v>
      </c>
      <c r="J181" s="39"/>
    </row>
    <row r="182" spans="1:10" s="13" customFormat="1" ht="13" x14ac:dyDescent="0.3">
      <c r="A182" s="46" t="s">
        <v>316</v>
      </c>
      <c r="B182" s="25">
        <v>3000000</v>
      </c>
      <c r="C182" s="29">
        <v>4.8500000000000001E-2</v>
      </c>
      <c r="D182" s="30">
        <v>45490</v>
      </c>
      <c r="E182" s="30">
        <v>52725</v>
      </c>
      <c r="F182" s="92">
        <v>45969</v>
      </c>
      <c r="G182" s="92">
        <v>46150</v>
      </c>
      <c r="H182" s="29">
        <v>5.2538000000000001E-2</v>
      </c>
      <c r="I182" s="45">
        <v>95.264695000000003</v>
      </c>
      <c r="J182" s="39"/>
    </row>
    <row r="183" spans="1:10" s="13" customFormat="1" ht="13" x14ac:dyDescent="0.3">
      <c r="A183" s="46" t="s">
        <v>316</v>
      </c>
      <c r="B183" s="25">
        <v>42000000</v>
      </c>
      <c r="C183" s="29">
        <v>4.8500000000000001E-2</v>
      </c>
      <c r="D183" s="30">
        <v>45497</v>
      </c>
      <c r="E183" s="30">
        <v>52725</v>
      </c>
      <c r="F183" s="92">
        <v>45969</v>
      </c>
      <c r="G183" s="92">
        <v>46150</v>
      </c>
      <c r="H183" s="29">
        <v>5.2538000000000001E-2</v>
      </c>
      <c r="I183" s="45">
        <v>95.264695000000003</v>
      </c>
      <c r="J183" s="39"/>
    </row>
    <row r="184" spans="1:10" s="13" customFormat="1" ht="13" x14ac:dyDescent="0.3">
      <c r="A184" s="46" t="s">
        <v>317</v>
      </c>
      <c r="B184" s="25">
        <v>5000000</v>
      </c>
      <c r="C184" s="29">
        <v>9.4999999999999998E-3</v>
      </c>
      <c r="D184" s="30">
        <v>45539</v>
      </c>
      <c r="E184" s="30">
        <v>46241</v>
      </c>
      <c r="F184" s="92">
        <v>45876</v>
      </c>
      <c r="G184" s="92">
        <v>46060</v>
      </c>
      <c r="H184" s="29">
        <v>7.1060000000000003E-3</v>
      </c>
      <c r="I184" s="45">
        <v>100.163698</v>
      </c>
      <c r="J184" s="39"/>
    </row>
    <row r="185" spans="1:10" s="13" customFormat="1" ht="13" x14ac:dyDescent="0.3">
      <c r="A185" s="46" t="s">
        <v>317</v>
      </c>
      <c r="B185" s="25">
        <v>5000000</v>
      </c>
      <c r="C185" s="29">
        <v>9.4999999999999998E-3</v>
      </c>
      <c r="D185" s="30">
        <v>45553</v>
      </c>
      <c r="E185" s="30">
        <v>46241</v>
      </c>
      <c r="F185" s="92">
        <v>45876</v>
      </c>
      <c r="G185" s="92">
        <v>46060</v>
      </c>
      <c r="H185" s="29">
        <v>7.1060000000000003E-3</v>
      </c>
      <c r="I185" s="45">
        <v>100.163698</v>
      </c>
      <c r="J185" s="39"/>
    </row>
    <row r="186" spans="1:10" s="13" customFormat="1" ht="13" x14ac:dyDescent="0.3">
      <c r="A186" s="46" t="s">
        <v>318</v>
      </c>
      <c r="B186" s="25">
        <f>81800000</f>
        <v>81800000</v>
      </c>
      <c r="C186" s="29">
        <v>0.05</v>
      </c>
      <c r="D186" s="30">
        <v>45511</v>
      </c>
      <c r="E186" s="30">
        <v>52816</v>
      </c>
      <c r="F186" s="92">
        <v>45876</v>
      </c>
      <c r="G186" s="92">
        <v>46060</v>
      </c>
      <c r="H186" s="29">
        <v>5.3336000000000001E-2</v>
      </c>
      <c r="I186" s="45">
        <v>96.076476</v>
      </c>
      <c r="J186" s="39"/>
    </row>
    <row r="187" spans="1:10" s="13" customFormat="1" ht="13" x14ac:dyDescent="0.3">
      <c r="A187" s="46" t="s">
        <v>318</v>
      </c>
      <c r="B187" s="25">
        <v>55000000</v>
      </c>
      <c r="C187" s="29">
        <v>0.05</v>
      </c>
      <c r="D187" s="30">
        <v>45539</v>
      </c>
      <c r="E187" s="30">
        <v>52816</v>
      </c>
      <c r="F187" s="92">
        <v>45876</v>
      </c>
      <c r="G187" s="92">
        <v>46060</v>
      </c>
      <c r="H187" s="29">
        <v>5.3336000000000001E-2</v>
      </c>
      <c r="I187" s="45">
        <v>96.076476</v>
      </c>
      <c r="J187" s="39"/>
    </row>
    <row r="188" spans="1:10" s="13" customFormat="1" ht="13" x14ac:dyDescent="0.3">
      <c r="A188" s="46" t="s">
        <v>318</v>
      </c>
      <c r="B188" s="25">
        <v>43000000</v>
      </c>
      <c r="C188" s="29">
        <v>0.05</v>
      </c>
      <c r="D188" s="30">
        <v>45553</v>
      </c>
      <c r="E188" s="30">
        <v>52816</v>
      </c>
      <c r="F188" s="92">
        <v>45876</v>
      </c>
      <c r="G188" s="92">
        <v>46060</v>
      </c>
      <c r="H188" s="29">
        <v>5.3336000000000001E-2</v>
      </c>
      <c r="I188" s="45">
        <v>96.076476</v>
      </c>
      <c r="J188" s="39"/>
    </row>
    <row r="189" spans="1:10" s="13" customFormat="1" ht="13" x14ac:dyDescent="0.3">
      <c r="A189" s="46" t="s">
        <v>318</v>
      </c>
      <c r="B189" s="25">
        <v>39000000</v>
      </c>
      <c r="C189" s="29">
        <v>0.05</v>
      </c>
      <c r="D189" s="30">
        <v>45574</v>
      </c>
      <c r="E189" s="30">
        <v>52816</v>
      </c>
      <c r="F189" s="92">
        <v>45876</v>
      </c>
      <c r="G189" s="92">
        <v>46060</v>
      </c>
      <c r="H189" s="29">
        <v>5.3336000000000001E-2</v>
      </c>
      <c r="I189" s="45">
        <v>96.076476</v>
      </c>
      <c r="J189" s="39"/>
    </row>
    <row r="190" spans="1:10" s="13" customFormat="1" ht="13" x14ac:dyDescent="0.3">
      <c r="A190" s="46" t="s">
        <v>318</v>
      </c>
      <c r="B190" s="25">
        <v>3000000</v>
      </c>
      <c r="C190" s="29">
        <v>0.05</v>
      </c>
      <c r="D190" s="30">
        <v>45588</v>
      </c>
      <c r="E190" s="30">
        <v>52816</v>
      </c>
      <c r="F190" s="92">
        <v>45876</v>
      </c>
      <c r="G190" s="92">
        <v>46060</v>
      </c>
      <c r="H190" s="29">
        <v>5.3336000000000001E-2</v>
      </c>
      <c r="I190" s="45">
        <v>96.076476</v>
      </c>
      <c r="J190" s="39"/>
    </row>
    <row r="191" spans="1:10" s="13" customFormat="1" ht="13" x14ac:dyDescent="0.3">
      <c r="A191" s="46" t="s">
        <v>319</v>
      </c>
      <c r="B191" s="25">
        <v>32000000</v>
      </c>
      <c r="C191" s="29">
        <v>0.05</v>
      </c>
      <c r="D191" s="30">
        <v>45602</v>
      </c>
      <c r="E191" s="30">
        <v>52907</v>
      </c>
      <c r="F191" s="92">
        <v>45967</v>
      </c>
      <c r="G191" s="92">
        <v>46148</v>
      </c>
      <c r="H191" s="29">
        <v>5.4133000000000001E-2</v>
      </c>
      <c r="I191" s="45">
        <v>95.138401000000002</v>
      </c>
      <c r="J191" s="39"/>
    </row>
    <row r="192" spans="1:10" s="13" customFormat="1" ht="13" x14ac:dyDescent="0.3">
      <c r="A192" s="46" t="s">
        <v>320</v>
      </c>
      <c r="B192" s="25">
        <v>500000</v>
      </c>
      <c r="C192" s="29">
        <v>3.9E-2</v>
      </c>
      <c r="D192" s="30">
        <v>45665</v>
      </c>
      <c r="E192" s="30">
        <v>49254</v>
      </c>
      <c r="F192" s="92">
        <v>45967</v>
      </c>
      <c r="G192" s="92">
        <v>46148</v>
      </c>
      <c r="H192" s="29">
        <v>3.5097999999999997E-2</v>
      </c>
      <c r="I192" s="45">
        <v>102.96825200000001</v>
      </c>
      <c r="J192" s="39"/>
    </row>
    <row r="193" spans="1:10" s="13" customFormat="1" ht="13" x14ac:dyDescent="0.3">
      <c r="A193" s="46" t="s">
        <v>319</v>
      </c>
      <c r="B193" s="25">
        <v>15500000</v>
      </c>
      <c r="C193" s="29">
        <v>0.05</v>
      </c>
      <c r="D193" s="30">
        <v>45665</v>
      </c>
      <c r="E193" s="30">
        <v>52907</v>
      </c>
      <c r="F193" s="92">
        <v>45967</v>
      </c>
      <c r="G193" s="92">
        <v>46148</v>
      </c>
      <c r="H193" s="29">
        <v>5.4133000000000001E-2</v>
      </c>
      <c r="I193" s="45">
        <v>95.138401000000002</v>
      </c>
      <c r="J193" s="39"/>
    </row>
    <row r="194" spans="1:10" s="13" customFormat="1" ht="13" x14ac:dyDescent="0.3">
      <c r="A194" s="46" t="s">
        <v>321</v>
      </c>
      <c r="B194" s="25">
        <v>5000000</v>
      </c>
      <c r="C194" s="29">
        <v>0.05</v>
      </c>
      <c r="D194" s="30">
        <v>45700</v>
      </c>
      <c r="E194" s="30">
        <v>52998</v>
      </c>
      <c r="F194" s="92">
        <v>45874</v>
      </c>
      <c r="G194" s="92">
        <v>46058</v>
      </c>
      <c r="H194" s="29">
        <v>5.4931000000000001E-2</v>
      </c>
      <c r="I194" s="45">
        <v>94.189946000000006</v>
      </c>
      <c r="J194" s="39"/>
    </row>
    <row r="195" spans="1:10" s="13" customFormat="1" ht="13" x14ac:dyDescent="0.3">
      <c r="A195" s="46" t="s">
        <v>321</v>
      </c>
      <c r="B195" s="25">
        <v>13000000</v>
      </c>
      <c r="C195" s="29">
        <v>0.05</v>
      </c>
      <c r="D195" s="30">
        <v>45714</v>
      </c>
      <c r="E195" s="30">
        <v>52998</v>
      </c>
      <c r="F195" s="92">
        <v>45874</v>
      </c>
      <c r="G195" s="92">
        <v>46058</v>
      </c>
      <c r="H195" s="29">
        <v>5.4931000000000001E-2</v>
      </c>
      <c r="I195" s="45">
        <v>94.189946000000006</v>
      </c>
      <c r="J195" s="39"/>
    </row>
    <row r="196" spans="1:10" s="13" customFormat="1" ht="13" x14ac:dyDescent="0.3">
      <c r="A196" s="46" t="s">
        <v>321</v>
      </c>
      <c r="B196" s="25">
        <v>45000000</v>
      </c>
      <c r="C196" s="29">
        <v>0.05</v>
      </c>
      <c r="D196" s="30">
        <v>45728</v>
      </c>
      <c r="E196" s="30">
        <v>52998</v>
      </c>
      <c r="F196" s="92">
        <v>45874</v>
      </c>
      <c r="G196" s="92">
        <v>46058</v>
      </c>
      <c r="H196" s="29">
        <v>5.4931000000000001E-2</v>
      </c>
      <c r="I196" s="45">
        <v>94.189946000000006</v>
      </c>
      <c r="J196" s="39"/>
    </row>
    <row r="197" spans="1:10" s="13" customFormat="1" ht="13" x14ac:dyDescent="0.3">
      <c r="A197" s="46" t="s">
        <v>321</v>
      </c>
      <c r="B197" s="25">
        <v>62000000</v>
      </c>
      <c r="C197" s="29">
        <v>0.05</v>
      </c>
      <c r="D197" s="30">
        <v>45742</v>
      </c>
      <c r="E197" s="30">
        <v>52998</v>
      </c>
      <c r="F197" s="92">
        <v>45874</v>
      </c>
      <c r="G197" s="92">
        <v>46058</v>
      </c>
      <c r="H197" s="29">
        <v>5.4931000000000001E-2</v>
      </c>
      <c r="I197" s="45">
        <v>94.189946000000006</v>
      </c>
      <c r="J197" s="39"/>
    </row>
    <row r="198" spans="1:10" s="13" customFormat="1" ht="13" x14ac:dyDescent="0.3">
      <c r="A198" s="46" t="s">
        <v>321</v>
      </c>
      <c r="B198" s="25">
        <v>17000000</v>
      </c>
      <c r="C198" s="29">
        <v>0.05</v>
      </c>
      <c r="D198" s="30">
        <v>45756</v>
      </c>
      <c r="E198" s="30">
        <v>52998</v>
      </c>
      <c r="F198" s="92">
        <v>45874</v>
      </c>
      <c r="G198" s="92">
        <v>46058</v>
      </c>
      <c r="H198" s="29">
        <v>5.4931000000000001E-2</v>
      </c>
      <c r="I198" s="45">
        <v>94.189946000000006</v>
      </c>
      <c r="J198" s="39"/>
    </row>
    <row r="199" spans="1:10" s="13" customFormat="1" ht="13" x14ac:dyDescent="0.3">
      <c r="A199" s="46" t="s">
        <v>321</v>
      </c>
      <c r="B199" s="25">
        <v>50000000</v>
      </c>
      <c r="C199" s="29">
        <v>0.05</v>
      </c>
      <c r="D199" s="30">
        <v>45770</v>
      </c>
      <c r="E199" s="30">
        <v>52998</v>
      </c>
      <c r="F199" s="92">
        <v>45874</v>
      </c>
      <c r="G199" s="92">
        <v>46058</v>
      </c>
      <c r="H199" s="29">
        <v>5.4931000000000001E-2</v>
      </c>
      <c r="I199" s="45">
        <v>94.189946000000006</v>
      </c>
      <c r="J199" s="39"/>
    </row>
    <row r="200" spans="1:10" s="13" customFormat="1" ht="13" x14ac:dyDescent="0.3">
      <c r="A200" s="46" t="s">
        <v>322</v>
      </c>
      <c r="B200" s="25">
        <v>14000000</v>
      </c>
      <c r="C200" s="29">
        <v>0.05</v>
      </c>
      <c r="D200" s="30">
        <v>45784</v>
      </c>
      <c r="E200" s="30">
        <v>53089</v>
      </c>
      <c r="F200" s="92">
        <v>45968</v>
      </c>
      <c r="G200" s="92">
        <v>46149</v>
      </c>
      <c r="H200" s="29">
        <v>5.5729000000000001E-2</v>
      </c>
      <c r="I200" s="45">
        <v>93.248053999999996</v>
      </c>
      <c r="J200" s="39"/>
    </row>
    <row r="201" spans="1:10" s="13" customFormat="1" ht="13" x14ac:dyDescent="0.3">
      <c r="A201" s="46" t="s">
        <v>322</v>
      </c>
      <c r="B201" s="25">
        <v>5000000</v>
      </c>
      <c r="C201" s="29">
        <v>0.05</v>
      </c>
      <c r="D201" s="30">
        <v>45805</v>
      </c>
      <c r="E201" s="30">
        <v>53089</v>
      </c>
      <c r="F201" s="92">
        <v>45968</v>
      </c>
      <c r="G201" s="92">
        <v>46149</v>
      </c>
      <c r="H201" s="29">
        <v>5.5729000000000001E-2</v>
      </c>
      <c r="I201" s="45">
        <v>93.248053999999996</v>
      </c>
      <c r="J201" s="39"/>
    </row>
    <row r="202" spans="1:10" s="13" customFormat="1" ht="13" x14ac:dyDescent="0.3">
      <c r="A202" s="46" t="s">
        <v>322</v>
      </c>
      <c r="B202" s="25">
        <v>5000000</v>
      </c>
      <c r="C202" s="29">
        <v>0.05</v>
      </c>
      <c r="D202" s="30">
        <v>45826</v>
      </c>
      <c r="E202" s="30">
        <v>53089</v>
      </c>
      <c r="F202" s="92">
        <v>45968</v>
      </c>
      <c r="G202" s="92">
        <v>46149</v>
      </c>
      <c r="H202" s="29">
        <v>5.5729000000000001E-2</v>
      </c>
      <c r="I202" s="45">
        <v>93.248053999999996</v>
      </c>
      <c r="J202" s="39"/>
    </row>
    <row r="203" spans="1:10" s="13" customFormat="1" ht="13" x14ac:dyDescent="0.3">
      <c r="A203" s="46" t="s">
        <v>322</v>
      </c>
      <c r="B203" s="25">
        <v>27000000</v>
      </c>
      <c r="C203" s="29">
        <v>0.05</v>
      </c>
      <c r="D203" s="30">
        <v>45833</v>
      </c>
      <c r="E203" s="30">
        <v>53089</v>
      </c>
      <c r="F203" s="92">
        <v>45968</v>
      </c>
      <c r="G203" s="92">
        <v>46149</v>
      </c>
      <c r="H203" s="29">
        <v>5.5729000000000001E-2</v>
      </c>
      <c r="I203" s="45">
        <v>93.248053999999996</v>
      </c>
      <c r="J203" s="39"/>
    </row>
    <row r="204" spans="1:10" s="13" customFormat="1" ht="13" x14ac:dyDescent="0.3">
      <c r="A204" s="46" t="s">
        <v>322</v>
      </c>
      <c r="B204" s="25">
        <v>2000000</v>
      </c>
      <c r="C204" s="29">
        <v>0.05</v>
      </c>
      <c r="D204" s="30">
        <v>45840</v>
      </c>
      <c r="E204" s="30">
        <v>53089</v>
      </c>
      <c r="F204" s="92">
        <v>45968</v>
      </c>
      <c r="G204" s="92">
        <v>46149</v>
      </c>
      <c r="H204" s="29">
        <v>5.5729000000000001E-2</v>
      </c>
      <c r="I204" s="45">
        <v>93.248053999999996</v>
      </c>
      <c r="J204" s="39"/>
    </row>
    <row r="205" spans="1:10" s="13" customFormat="1" ht="13" x14ac:dyDescent="0.3">
      <c r="A205" s="46" t="s">
        <v>323</v>
      </c>
      <c r="B205" s="25">
        <v>78000000</v>
      </c>
      <c r="C205" s="29">
        <v>0.05</v>
      </c>
      <c r="D205" s="30">
        <v>45875</v>
      </c>
      <c r="E205" s="30">
        <v>53180</v>
      </c>
      <c r="F205" s="92">
        <v>45875</v>
      </c>
      <c r="G205" s="92">
        <v>46059</v>
      </c>
      <c r="H205" s="29">
        <v>5.6527000000000001E-2</v>
      </c>
      <c r="I205" s="45">
        <v>92.299181000000004</v>
      </c>
      <c r="J205" s="39"/>
    </row>
    <row r="206" spans="1:10" s="13" customFormat="1" ht="13" x14ac:dyDescent="0.3">
      <c r="A206" s="46" t="s">
        <v>324</v>
      </c>
      <c r="B206" s="25">
        <v>5000000</v>
      </c>
      <c r="C206" s="29">
        <v>5.5E-2</v>
      </c>
      <c r="D206" s="30">
        <v>45889</v>
      </c>
      <c r="E206" s="30">
        <v>53194</v>
      </c>
      <c r="F206" s="92">
        <v>45889</v>
      </c>
      <c r="G206" s="92">
        <v>46073</v>
      </c>
      <c r="H206" s="29">
        <v>5.6649999999999999E-2</v>
      </c>
      <c r="I206" s="45">
        <v>98.045702000000006</v>
      </c>
      <c r="J206" s="39"/>
    </row>
    <row r="207" spans="1:10" s="13" customFormat="1" ht="13" x14ac:dyDescent="0.3">
      <c r="A207" s="46" t="s">
        <v>324</v>
      </c>
      <c r="B207" s="25">
        <v>10000000</v>
      </c>
      <c r="C207" s="29">
        <v>5.5E-2</v>
      </c>
      <c r="D207" s="30">
        <v>45903</v>
      </c>
      <c r="E207" s="30">
        <v>53194</v>
      </c>
      <c r="F207" s="92">
        <v>45889</v>
      </c>
      <c r="G207" s="92">
        <v>46073</v>
      </c>
      <c r="H207" s="29">
        <v>5.6649999999999999E-2</v>
      </c>
      <c r="I207" s="45">
        <v>98.045702000000006</v>
      </c>
      <c r="J207" s="39"/>
    </row>
    <row r="208" spans="1:10" s="13" customFormat="1" ht="13" x14ac:dyDescent="0.3">
      <c r="A208" s="46" t="s">
        <v>324</v>
      </c>
      <c r="B208" s="25">
        <v>9100000</v>
      </c>
      <c r="C208" s="29">
        <v>5.5E-2</v>
      </c>
      <c r="D208" s="30">
        <v>45917</v>
      </c>
      <c r="E208" s="30">
        <v>53194</v>
      </c>
      <c r="F208" s="92">
        <v>45889</v>
      </c>
      <c r="G208" s="92">
        <v>46073</v>
      </c>
      <c r="H208" s="29">
        <v>5.6649999999999999E-2</v>
      </c>
      <c r="I208" s="45">
        <v>98.045702000000006</v>
      </c>
      <c r="J208" s="39"/>
    </row>
    <row r="209" spans="1:10" s="13" customFormat="1" ht="13" x14ac:dyDescent="0.3">
      <c r="A209" s="46" t="s">
        <v>344</v>
      </c>
      <c r="B209" s="25">
        <v>3000000</v>
      </c>
      <c r="C209" s="29">
        <v>5.5E-2</v>
      </c>
      <c r="D209" s="30">
        <v>45931</v>
      </c>
      <c r="E209" s="30">
        <v>53194</v>
      </c>
      <c r="F209" s="92">
        <v>45889</v>
      </c>
      <c r="G209" s="92">
        <v>46073</v>
      </c>
      <c r="H209" s="29">
        <v>5.6649999999999999E-2</v>
      </c>
      <c r="I209" s="45">
        <v>98.045702000000006</v>
      </c>
      <c r="J209" s="39"/>
    </row>
    <row r="210" spans="1:10" s="13" customFormat="1" ht="13" x14ac:dyDescent="0.3">
      <c r="A210" s="46" t="s">
        <v>344</v>
      </c>
      <c r="B210" s="25">
        <v>7000000</v>
      </c>
      <c r="C210" s="29">
        <v>5.5E-2</v>
      </c>
      <c r="D210" s="30">
        <v>45938</v>
      </c>
      <c r="E210" s="30">
        <v>53194</v>
      </c>
      <c r="F210" s="92">
        <v>45889</v>
      </c>
      <c r="G210" s="92">
        <v>46073</v>
      </c>
      <c r="H210" s="29">
        <v>5.6649999999999999E-2</v>
      </c>
      <c r="I210" s="45">
        <v>98.045702000000006</v>
      </c>
      <c r="J210" s="39"/>
    </row>
    <row r="211" spans="1:10" s="13" customFormat="1" ht="13" x14ac:dyDescent="0.3">
      <c r="A211" s="46" t="s">
        <v>344</v>
      </c>
      <c r="B211" s="25">
        <v>60000000</v>
      </c>
      <c r="C211" s="29">
        <v>5.5E-2</v>
      </c>
      <c r="D211" s="30">
        <v>45938</v>
      </c>
      <c r="E211" s="30">
        <v>53194</v>
      </c>
      <c r="F211" s="92">
        <v>45889</v>
      </c>
      <c r="G211" s="92">
        <v>46073</v>
      </c>
      <c r="H211" s="29">
        <v>5.6649999999999999E-2</v>
      </c>
      <c r="I211" s="45">
        <v>98.045702000000006</v>
      </c>
      <c r="J211" s="39"/>
    </row>
    <row r="212" spans="1:10" s="13" customFormat="1" ht="13" x14ac:dyDescent="0.3">
      <c r="A212" s="46" t="s">
        <v>344</v>
      </c>
      <c r="B212" s="25">
        <v>20000000</v>
      </c>
      <c r="C212" s="29">
        <v>5.5E-2</v>
      </c>
      <c r="D212" s="30">
        <v>45938</v>
      </c>
      <c r="E212" s="30">
        <v>53194</v>
      </c>
      <c r="F212" s="92">
        <v>45889</v>
      </c>
      <c r="G212" s="92">
        <v>46073</v>
      </c>
      <c r="H212" s="29">
        <v>5.6649999999999999E-2</v>
      </c>
      <c r="I212" s="45">
        <v>98.045702000000006</v>
      </c>
      <c r="J212" s="39"/>
    </row>
    <row r="213" spans="1:10" s="13" customFormat="1" ht="13" x14ac:dyDescent="0.3">
      <c r="A213" s="46" t="s">
        <v>344</v>
      </c>
      <c r="B213" s="25">
        <v>1000000</v>
      </c>
      <c r="C213" s="29">
        <v>5.3199999999999997E-2</v>
      </c>
      <c r="D213" s="30">
        <v>45952</v>
      </c>
      <c r="E213" s="30">
        <v>53194</v>
      </c>
      <c r="F213" s="92">
        <v>45889</v>
      </c>
      <c r="G213" s="92">
        <v>46073</v>
      </c>
      <c r="H213" s="29">
        <v>5.6649999999999999E-2</v>
      </c>
      <c r="I213" s="45">
        <v>95.924407000000002</v>
      </c>
      <c r="J213" s="39"/>
    </row>
    <row r="214" spans="1:10" s="13" customFormat="1" ht="13" x14ac:dyDescent="0.3">
      <c r="A214" s="46" t="s">
        <v>344</v>
      </c>
      <c r="B214" s="25">
        <v>4000000</v>
      </c>
      <c r="C214" s="29">
        <v>5.5E-2</v>
      </c>
      <c r="D214" s="30">
        <v>45952</v>
      </c>
      <c r="E214" s="30">
        <v>53194</v>
      </c>
      <c r="F214" s="92">
        <v>45889</v>
      </c>
      <c r="G214" s="92">
        <v>46073</v>
      </c>
      <c r="H214" s="29">
        <v>5.6649999999999999E-2</v>
      </c>
      <c r="I214" s="45">
        <v>98.045702000000006</v>
      </c>
      <c r="J214" s="39"/>
    </row>
    <row r="215" spans="1:10" s="13" customFormat="1" ht="13" x14ac:dyDescent="0.3">
      <c r="A215" s="46" t="s">
        <v>354</v>
      </c>
      <c r="B215" s="25">
        <v>5000000</v>
      </c>
      <c r="C215" s="29">
        <v>2.06E-2</v>
      </c>
      <c r="D215" s="30">
        <v>45966</v>
      </c>
      <c r="E215" s="30">
        <v>47715</v>
      </c>
      <c r="F215" s="92">
        <v>45889</v>
      </c>
      <c r="G215" s="92">
        <v>46073</v>
      </c>
      <c r="H215" s="29">
        <v>1.9949999999999999E-2</v>
      </c>
      <c r="I215" s="45">
        <v>100.290318</v>
      </c>
      <c r="J215" s="39"/>
    </row>
    <row r="216" spans="1:10" s="13" customFormat="1" ht="13" x14ac:dyDescent="0.3">
      <c r="A216" s="46" t="s">
        <v>324</v>
      </c>
      <c r="B216" s="25">
        <v>6000000</v>
      </c>
      <c r="C216" s="29">
        <v>5.5E-2</v>
      </c>
      <c r="D216" s="30">
        <v>45966</v>
      </c>
      <c r="E216" s="30">
        <v>53194</v>
      </c>
      <c r="F216" s="92">
        <v>45889</v>
      </c>
      <c r="G216" s="92">
        <v>46073</v>
      </c>
      <c r="H216" s="29">
        <v>5.6649999999999999E-2</v>
      </c>
      <c r="I216" s="45">
        <v>98.045702000000006</v>
      </c>
      <c r="J216" s="39"/>
    </row>
    <row r="217" spans="1:10" s="13" customFormat="1" ht="13" x14ac:dyDescent="0.3">
      <c r="A217" s="46" t="s">
        <v>324</v>
      </c>
      <c r="B217" s="25">
        <v>19000000</v>
      </c>
      <c r="C217" s="29">
        <v>5.5E-2</v>
      </c>
      <c r="D217" s="30">
        <v>45966</v>
      </c>
      <c r="E217" s="30">
        <v>53194</v>
      </c>
      <c r="F217" s="92">
        <v>45889</v>
      </c>
      <c r="G217" s="92">
        <v>46073</v>
      </c>
      <c r="H217" s="29">
        <v>5.6649999999999999E-2</v>
      </c>
      <c r="I217" s="45">
        <v>98.045702000000006</v>
      </c>
      <c r="J217" s="39"/>
    </row>
    <row r="218" spans="1:10" s="13" customFormat="1" ht="13" x14ac:dyDescent="0.3">
      <c r="A218" s="46" t="s">
        <v>324</v>
      </c>
      <c r="B218" s="25">
        <v>100000000</v>
      </c>
      <c r="C218" s="29">
        <v>5.5E-2</v>
      </c>
      <c r="D218" s="30">
        <v>45966</v>
      </c>
      <c r="E218" s="30">
        <v>53194</v>
      </c>
      <c r="F218" s="92">
        <v>45889</v>
      </c>
      <c r="G218" s="92">
        <v>46073</v>
      </c>
      <c r="H218" s="29">
        <v>5.6649999999999999E-2</v>
      </c>
      <c r="I218" s="45">
        <v>98.045702000000006</v>
      </c>
      <c r="J218" s="39"/>
    </row>
    <row r="219" spans="1:10" s="13" customFormat="1" ht="13" x14ac:dyDescent="0.3">
      <c r="A219" s="46" t="s">
        <v>324</v>
      </c>
      <c r="B219" s="25">
        <v>100000</v>
      </c>
      <c r="C219" s="29">
        <v>5.5E-2</v>
      </c>
      <c r="D219" s="30">
        <v>45980</v>
      </c>
      <c r="E219" s="30">
        <v>53194</v>
      </c>
      <c r="F219" s="92">
        <v>45889</v>
      </c>
      <c r="G219" s="92">
        <v>46073</v>
      </c>
      <c r="H219" s="29">
        <v>5.6649999999999999E-2</v>
      </c>
      <c r="I219" s="45">
        <v>98.045702000000006</v>
      </c>
      <c r="J219" s="39"/>
    </row>
    <row r="220" spans="1:10" s="13" customFormat="1" ht="13" x14ac:dyDescent="0.3">
      <c r="A220" s="46" t="s">
        <v>324</v>
      </c>
      <c r="B220" s="25">
        <v>6000000</v>
      </c>
      <c r="C220" s="29">
        <v>5.5E-2</v>
      </c>
      <c r="D220" s="30">
        <v>45980</v>
      </c>
      <c r="E220" s="30">
        <v>53194</v>
      </c>
      <c r="F220" s="92">
        <v>45889</v>
      </c>
      <c r="G220" s="92">
        <v>46073</v>
      </c>
      <c r="H220" s="29">
        <v>5.6649999999999999E-2</v>
      </c>
      <c r="I220" s="45">
        <v>98.045702000000006</v>
      </c>
      <c r="J220" s="39"/>
    </row>
    <row r="221" spans="1:10" s="13" customFormat="1" ht="13" x14ac:dyDescent="0.3">
      <c r="A221" s="46" t="s">
        <v>324</v>
      </c>
      <c r="B221" s="25">
        <v>17000000</v>
      </c>
      <c r="C221" s="29">
        <v>5.5E-2</v>
      </c>
      <c r="D221" s="30">
        <v>45980</v>
      </c>
      <c r="E221" s="30">
        <v>53194</v>
      </c>
      <c r="F221" s="92">
        <v>45889</v>
      </c>
      <c r="G221" s="92">
        <v>46073</v>
      </c>
      <c r="H221" s="29">
        <v>5.6649999999999999E-2</v>
      </c>
      <c r="I221" s="45">
        <v>98.045702000000006</v>
      </c>
      <c r="J221" s="39"/>
    </row>
    <row r="222" spans="1:10" s="13" customFormat="1" ht="13" x14ac:dyDescent="0.3">
      <c r="A222" s="46" t="s">
        <v>324</v>
      </c>
      <c r="B222" s="25">
        <v>120000000</v>
      </c>
      <c r="C222" s="29">
        <v>5.5E-2</v>
      </c>
      <c r="D222" s="30">
        <v>45980</v>
      </c>
      <c r="E222" s="30">
        <v>53194</v>
      </c>
      <c r="F222" s="92">
        <v>45889</v>
      </c>
      <c r="G222" s="92">
        <v>46073</v>
      </c>
      <c r="H222" s="29">
        <v>5.6649999999999999E-2</v>
      </c>
      <c r="I222" s="45">
        <v>98.045702000000006</v>
      </c>
      <c r="J222" s="39"/>
    </row>
    <row r="223" spans="1:10" s="13" customFormat="1" ht="13" x14ac:dyDescent="0.3">
      <c r="A223" s="46" t="s">
        <v>324</v>
      </c>
      <c r="B223" s="25">
        <v>1500000</v>
      </c>
      <c r="C223" s="29">
        <v>5.5E-2</v>
      </c>
      <c r="D223" s="30">
        <v>45980</v>
      </c>
      <c r="E223" s="30">
        <v>53194</v>
      </c>
      <c r="F223" s="92">
        <v>45889</v>
      </c>
      <c r="G223" s="92">
        <v>46073</v>
      </c>
      <c r="H223" s="29">
        <v>5.6649999999999999E-2</v>
      </c>
      <c r="I223" s="45">
        <v>98.045702000000006</v>
      </c>
      <c r="J223" s="39"/>
    </row>
    <row r="224" spans="1:10" s="13" customFormat="1" x14ac:dyDescent="0.25">
      <c r="J224" s="68"/>
    </row>
    <row r="225" spans="1:10" s="13" customFormat="1" x14ac:dyDescent="0.25">
      <c r="A225" s="13" t="s">
        <v>40</v>
      </c>
      <c r="J225" s="68"/>
    </row>
    <row r="226" spans="1:10" s="13" customFormat="1" x14ac:dyDescent="0.25">
      <c r="A226" s="13" t="s">
        <v>149</v>
      </c>
    </row>
    <row r="227" spans="1:10" s="13" customFormat="1" x14ac:dyDescent="0.25">
      <c r="A227" s="13" t="s">
        <v>150</v>
      </c>
    </row>
    <row r="228" spans="1:10" s="13" customFormat="1" x14ac:dyDescent="0.25">
      <c r="A228" s="13" t="s">
        <v>43</v>
      </c>
    </row>
    <row r="229" spans="1:10" s="13" customFormat="1" x14ac:dyDescent="0.25">
      <c r="A229" s="13" t="s">
        <v>151</v>
      </c>
      <c r="I229" s="68"/>
      <c r="J229" s="68"/>
    </row>
    <row r="230" spans="1:10" s="13" customFormat="1" x14ac:dyDescent="0.25">
      <c r="A230" s="13" t="s">
        <v>152</v>
      </c>
      <c r="I230" s="68"/>
      <c r="J230" s="68"/>
    </row>
    <row r="231" spans="1:10" s="13" customFormat="1" x14ac:dyDescent="0.25">
      <c r="I231" s="68"/>
      <c r="J231" s="68"/>
    </row>
    <row r="232" spans="1:10" s="13" customFormat="1" x14ac:dyDescent="0.25">
      <c r="J232" s="68"/>
    </row>
    <row r="233" spans="1:10" s="13" customFormat="1" ht="13" x14ac:dyDescent="0.3">
      <c r="F233" s="3"/>
      <c r="J233" s="95"/>
    </row>
    <row r="234" spans="1:10" s="13" customFormat="1" x14ac:dyDescent="0.25">
      <c r="J234" s="68"/>
    </row>
    <row r="235" spans="1:10" s="13" customFormat="1" ht="13" x14ac:dyDescent="0.3">
      <c r="H235" s="95"/>
      <c r="J235" s="28"/>
    </row>
    <row r="236" spans="1:10" s="13" customFormat="1" x14ac:dyDescent="0.25">
      <c r="J236" s="68"/>
    </row>
    <row r="237" spans="1:10" s="13" customFormat="1" x14ac:dyDescent="0.25">
      <c r="J237" s="68"/>
    </row>
    <row r="238" spans="1:10" s="13" customFormat="1" x14ac:dyDescent="0.25">
      <c r="J238" s="68"/>
    </row>
    <row r="239" spans="1:10" s="13" customFormat="1" x14ac:dyDescent="0.25">
      <c r="J239" s="68"/>
    </row>
    <row r="240" spans="1:10" s="13" customFormat="1" x14ac:dyDescent="0.25">
      <c r="J240" s="68"/>
    </row>
    <row r="241" spans="10:10" s="13" customFormat="1" x14ac:dyDescent="0.25">
      <c r="J241" s="68"/>
    </row>
    <row r="242" spans="10:10" s="13" customFormat="1" x14ac:dyDescent="0.25">
      <c r="J242" s="68"/>
    </row>
    <row r="243" spans="10:10" s="13" customFormat="1" x14ac:dyDescent="0.25">
      <c r="J243" s="68"/>
    </row>
    <row r="244" spans="10:10" s="13" customFormat="1" x14ac:dyDescent="0.25">
      <c r="J244" s="68"/>
    </row>
    <row r="245" spans="10:10" s="13" customFormat="1" x14ac:dyDescent="0.25">
      <c r="J245" s="68"/>
    </row>
    <row r="246" spans="10:10" s="13" customFormat="1" x14ac:dyDescent="0.25">
      <c r="J246" s="68"/>
    </row>
    <row r="247" spans="10:10" s="13" customFormat="1" x14ac:dyDescent="0.25">
      <c r="J247" s="68"/>
    </row>
    <row r="248" spans="10:10" s="13" customFormat="1" x14ac:dyDescent="0.25">
      <c r="J248" s="68"/>
    </row>
    <row r="249" spans="10:10" s="13" customFormat="1" x14ac:dyDescent="0.25">
      <c r="J249" s="68"/>
    </row>
    <row r="250" spans="10:10" s="13" customFormat="1" x14ac:dyDescent="0.25">
      <c r="J250" s="68"/>
    </row>
    <row r="251" spans="10:10" s="13" customFormat="1" x14ac:dyDescent="0.25">
      <c r="J251" s="68"/>
    </row>
    <row r="252" spans="10:10" s="13" customFormat="1" x14ac:dyDescent="0.25">
      <c r="J252" s="68"/>
    </row>
    <row r="253" spans="10:10" s="13" customFormat="1" x14ac:dyDescent="0.25">
      <c r="J253" s="68"/>
    </row>
    <row r="254" spans="10:10" s="13" customFormat="1" x14ac:dyDescent="0.25">
      <c r="J254" s="68"/>
    </row>
    <row r="255" spans="10:10" s="13" customFormat="1" x14ac:dyDescent="0.25">
      <c r="J255" s="68"/>
    </row>
  </sheetData>
  <sheetProtection algorithmName="SHA-512" hashValue="A4OrSF09HdESedB0OCR/wu5nV5TAa0e9CQtFJ5EuyVWJtizEF9JMKdvse74scYiEWQ50UA6rwstNaPGDnCqRGA==" saltValue="MIETg6Q0ZoY15QfJvTL6+w==" spinCount="100000" sheet="1" objects="1" scenarios="1"/>
  <autoFilter ref="A6:I223" xr:uid="{00000000-0009-0000-0000-000005000000}"/>
  <sortState xmlns:xlrd2="http://schemas.microsoft.com/office/spreadsheetml/2017/richdata2" ref="A9:I233">
    <sortCondition ref="E9:E233"/>
  </sortState>
  <mergeCells count="1">
    <mergeCell ref="A6:A7"/>
  </mergeCells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20"/>
  <sheetViews>
    <sheetView workbookViewId="0">
      <pane ySplit="8" topLeftCell="A9" activePane="bottomLeft" state="frozen"/>
      <selection activeCell="F108" sqref="F108"/>
      <selection pane="bottomLeft" activeCell="F25" sqref="F25"/>
    </sheetView>
  </sheetViews>
  <sheetFormatPr defaultRowHeight="12.5" x14ac:dyDescent="0.25"/>
  <cols>
    <col min="1" max="1" width="13.1796875" bestFit="1" customWidth="1"/>
    <col min="2" max="2" width="15.26953125" bestFit="1" customWidth="1"/>
    <col min="3" max="3" width="11.26953125" customWidth="1"/>
    <col min="4" max="5" width="15.1796875" customWidth="1"/>
    <col min="6" max="6" width="14.7265625" customWidth="1"/>
    <col min="7" max="7" width="14" customWidth="1"/>
    <col min="8" max="8" width="14.453125" customWidth="1"/>
    <col min="9" max="9" width="11.26953125" customWidth="1"/>
    <col min="10" max="10" width="10.453125" style="10" bestFit="1" customWidth="1"/>
  </cols>
  <sheetData>
    <row r="1" spans="1:10" s="13" customFormat="1" ht="13" x14ac:dyDescent="0.3">
      <c r="A1" s="4" t="s">
        <v>0</v>
      </c>
      <c r="B1" s="4"/>
      <c r="C1" s="4"/>
      <c r="D1" s="4"/>
      <c r="E1" s="4"/>
      <c r="F1" s="4"/>
      <c r="H1" s="4"/>
      <c r="I1" s="68"/>
      <c r="J1" s="68"/>
    </row>
    <row r="2" spans="1:10" s="13" customFormat="1" ht="13" x14ac:dyDescent="0.3">
      <c r="B2" s="4" t="s">
        <v>1</v>
      </c>
      <c r="C2" s="12">
        <f>ValueDateFDB</f>
        <v>45991</v>
      </c>
      <c r="D2" s="4"/>
      <c r="E2" s="79"/>
      <c r="F2" s="80"/>
      <c r="H2" s="68"/>
      <c r="I2" s="68"/>
      <c r="J2" s="68"/>
    </row>
    <row r="3" spans="1:10" s="13" customFormat="1" ht="6" customHeight="1" x14ac:dyDescent="0.3">
      <c r="D3" s="4"/>
      <c r="E3" s="4"/>
      <c r="F3" s="4"/>
      <c r="H3" s="4"/>
      <c r="I3" s="68"/>
      <c r="J3" s="68"/>
    </row>
    <row r="4" spans="1:10" s="13" customFormat="1" ht="13" x14ac:dyDescent="0.3">
      <c r="A4" s="2" t="s">
        <v>325</v>
      </c>
      <c r="C4" s="4"/>
      <c r="E4" s="4"/>
      <c r="F4" s="4"/>
      <c r="H4" s="4"/>
      <c r="I4" s="68"/>
      <c r="J4" s="68"/>
    </row>
    <row r="5" spans="1:10" s="13" customFormat="1" ht="5.25" customHeight="1" x14ac:dyDescent="0.25">
      <c r="J5" s="68"/>
    </row>
    <row r="6" spans="1:10" s="13" customFormat="1" ht="13" x14ac:dyDescent="0.3">
      <c r="A6" s="32" t="s">
        <v>3</v>
      </c>
      <c r="B6" s="16" t="s">
        <v>4</v>
      </c>
      <c r="C6" s="32" t="s">
        <v>5</v>
      </c>
      <c r="D6" s="32" t="s">
        <v>6</v>
      </c>
      <c r="E6" s="16" t="s">
        <v>7</v>
      </c>
      <c r="F6" s="16" t="s">
        <v>8</v>
      </c>
      <c r="G6" s="16" t="s">
        <v>9</v>
      </c>
      <c r="H6" s="16" t="s">
        <v>10</v>
      </c>
      <c r="I6" s="17" t="s">
        <v>11</v>
      </c>
      <c r="J6" s="68"/>
    </row>
    <row r="7" spans="1:10" s="13" customFormat="1" ht="13" x14ac:dyDescent="0.3">
      <c r="A7" s="96"/>
      <c r="B7" s="19" t="s">
        <v>57</v>
      </c>
      <c r="C7" s="19" t="s">
        <v>48</v>
      </c>
      <c r="D7" s="19" t="s">
        <v>14</v>
      </c>
      <c r="E7" s="19" t="s">
        <v>14</v>
      </c>
      <c r="F7" s="19" t="s">
        <v>14</v>
      </c>
      <c r="G7" s="19" t="s">
        <v>14</v>
      </c>
      <c r="H7" s="19" t="s">
        <v>7</v>
      </c>
      <c r="I7" s="20">
        <v>100</v>
      </c>
      <c r="J7" s="68"/>
    </row>
    <row r="8" spans="1:10" s="13" customFormat="1" ht="0.75" customHeight="1" x14ac:dyDescent="0.25">
      <c r="A8" s="11"/>
      <c r="B8" s="69"/>
      <c r="C8" s="64"/>
      <c r="D8" s="70"/>
      <c r="E8" s="59"/>
      <c r="F8" s="60"/>
      <c r="G8" s="59"/>
      <c r="H8" s="59"/>
      <c r="I8" s="61"/>
      <c r="J8" s="68"/>
    </row>
    <row r="9" spans="1:10" s="13" customFormat="1" ht="13" x14ac:dyDescent="0.3">
      <c r="A9" s="40" t="s">
        <v>326</v>
      </c>
      <c r="B9" s="25">
        <f>40000000+26620000+13380000</f>
        <v>80000000</v>
      </c>
      <c r="C9" s="38">
        <v>6.3E-2</v>
      </c>
      <c r="D9" s="34">
        <v>43040</v>
      </c>
      <c r="E9" s="22">
        <v>47788</v>
      </c>
      <c r="F9" s="92">
        <v>45962</v>
      </c>
      <c r="G9" s="89">
        <v>46143</v>
      </c>
      <c r="H9" s="29">
        <v>2.0420000000000001E-2</v>
      </c>
      <c r="I9" s="45">
        <v>119.832712</v>
      </c>
      <c r="J9" s="39"/>
    </row>
    <row r="10" spans="1:10" s="13" customFormat="1" x14ac:dyDescent="0.25">
      <c r="J10" s="68"/>
    </row>
    <row r="11" spans="1:10" s="13" customFormat="1" x14ac:dyDescent="0.25">
      <c r="A11" s="13" t="s">
        <v>40</v>
      </c>
    </row>
    <row r="12" spans="1:10" s="13" customFormat="1" x14ac:dyDescent="0.25">
      <c r="A12" s="13" t="s">
        <v>149</v>
      </c>
    </row>
    <row r="13" spans="1:10" s="13" customFormat="1" x14ac:dyDescent="0.25">
      <c r="A13" s="13" t="s">
        <v>150</v>
      </c>
    </row>
    <row r="14" spans="1:10" s="13" customFormat="1" x14ac:dyDescent="0.25">
      <c r="A14" s="13" t="s">
        <v>43</v>
      </c>
      <c r="I14" s="68"/>
      <c r="J14" s="68"/>
    </row>
    <row r="15" spans="1:10" s="13" customFormat="1" x14ac:dyDescent="0.25">
      <c r="A15" s="13" t="s">
        <v>151</v>
      </c>
      <c r="I15" s="68"/>
      <c r="J15" s="68"/>
    </row>
    <row r="16" spans="1:10" s="13" customFormat="1" x14ac:dyDescent="0.25">
      <c r="A16" s="13" t="s">
        <v>152</v>
      </c>
      <c r="I16" s="68"/>
      <c r="J16" s="68"/>
    </row>
    <row r="17" spans="2:10" s="13" customFormat="1" x14ac:dyDescent="0.25">
      <c r="J17" s="68"/>
    </row>
    <row r="18" spans="2:10" x14ac:dyDescent="0.25">
      <c r="F18" s="6"/>
      <c r="G18" s="13"/>
      <c r="H18" s="13"/>
      <c r="J18" s="7"/>
    </row>
    <row r="19" spans="2:10" x14ac:dyDescent="0.25">
      <c r="B19" s="13"/>
      <c r="C19" s="13"/>
      <c r="D19" s="13"/>
      <c r="E19" s="13"/>
      <c r="F19" s="13"/>
      <c r="G19" s="13"/>
    </row>
    <row r="20" spans="2:10" s="1" customFormat="1" x14ac:dyDescent="0.25">
      <c r="B20" s="13"/>
      <c r="C20" s="13"/>
      <c r="D20" s="13"/>
      <c r="E20" s="13"/>
      <c r="F20" s="13"/>
      <c r="G20" s="13"/>
      <c r="H20" s="7"/>
      <c r="I20" s="13"/>
      <c r="J20" s="28"/>
    </row>
  </sheetData>
  <sheetProtection algorithmName="SHA-512" hashValue="1EBp6GTnz803QkaafIwrGHzM7gbXtlAN1WJX+2hqZ2/LempyFsPL7Bukv0ZCI3eX9Tqv52XUZrBepf87tFXX3g==" saltValue="fWxypleL0z8sjdHeCYncdQ==" spinCount="100000" sheet="1" objects="1" scenarios="1"/>
  <sortState xmlns:xlrd2="http://schemas.microsoft.com/office/spreadsheetml/2017/richdata2" ref="B9:J10">
    <sortCondition ref="E9:E10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41"/>
  <sheetViews>
    <sheetView zoomScaleNormal="100" workbookViewId="0">
      <pane ySplit="8" topLeftCell="A9" activePane="bottomLeft" state="frozen"/>
      <selection pane="bottomLeft" activeCell="A10" sqref="A10"/>
    </sheetView>
  </sheetViews>
  <sheetFormatPr defaultRowHeight="12.5" x14ac:dyDescent="0.25"/>
  <cols>
    <col min="1" max="1" width="13.54296875" bestFit="1" customWidth="1"/>
    <col min="2" max="2" width="13.1796875" customWidth="1"/>
    <col min="3" max="3" width="13.1796875" bestFit="1" customWidth="1"/>
    <col min="4" max="4" width="13.26953125" customWidth="1"/>
    <col min="5" max="5" width="15.26953125" bestFit="1" customWidth="1"/>
    <col min="6" max="6" width="15.453125" bestFit="1" customWidth="1"/>
    <col min="7" max="7" width="12.7265625" bestFit="1" customWidth="1"/>
    <col min="8" max="8" width="13.1796875" bestFit="1" customWidth="1"/>
    <col min="9" max="9" width="12.54296875" bestFit="1" customWidth="1"/>
  </cols>
  <sheetData>
    <row r="1" spans="1:8" s="13" customFormat="1" ht="13" x14ac:dyDescent="0.3">
      <c r="A1" s="4" t="s">
        <v>0</v>
      </c>
      <c r="B1" s="4"/>
      <c r="C1" s="4"/>
      <c r="D1" s="4"/>
      <c r="E1" s="4"/>
      <c r="F1" s="4"/>
    </row>
    <row r="2" spans="1:8" s="13" customFormat="1" ht="13" x14ac:dyDescent="0.3">
      <c r="A2" s="79"/>
      <c r="B2" s="80"/>
      <c r="D2" s="87" t="s">
        <v>1</v>
      </c>
      <c r="E2" s="12">
        <f>FIB!ValueDate</f>
        <v>45991</v>
      </c>
    </row>
    <row r="3" spans="1:8" s="13" customFormat="1" ht="13" x14ac:dyDescent="0.3">
      <c r="E3" s="4"/>
      <c r="F3" s="4"/>
      <c r="G3" s="4"/>
      <c r="H3" s="3"/>
    </row>
    <row r="4" spans="1:8" s="13" customFormat="1" ht="13" x14ac:dyDescent="0.3">
      <c r="A4" s="2" t="s">
        <v>327</v>
      </c>
      <c r="B4" s="2"/>
      <c r="C4" s="2"/>
      <c r="F4" s="4"/>
      <c r="G4" s="4"/>
    </row>
    <row r="5" spans="1:8" s="13" customFormat="1" x14ac:dyDescent="0.25"/>
    <row r="6" spans="1:8" s="13" customFormat="1" ht="13" x14ac:dyDescent="0.3">
      <c r="A6" s="14" t="s">
        <v>3</v>
      </c>
      <c r="B6" s="14" t="s">
        <v>4</v>
      </c>
      <c r="C6" s="35" t="s">
        <v>6</v>
      </c>
      <c r="D6" s="75" t="s">
        <v>328</v>
      </c>
      <c r="E6" s="15" t="s">
        <v>7</v>
      </c>
      <c r="F6" s="16" t="s">
        <v>10</v>
      </c>
      <c r="G6" s="17" t="s">
        <v>11</v>
      </c>
    </row>
    <row r="7" spans="1:8" s="13" customFormat="1" ht="13" x14ac:dyDescent="0.3">
      <c r="A7" s="23"/>
      <c r="B7" s="23" t="s">
        <v>57</v>
      </c>
      <c r="C7" s="36" t="s">
        <v>55</v>
      </c>
      <c r="D7" s="76"/>
      <c r="E7" s="18" t="s">
        <v>14</v>
      </c>
      <c r="F7" s="19" t="s">
        <v>7</v>
      </c>
      <c r="G7" s="20">
        <v>100</v>
      </c>
    </row>
    <row r="8" spans="1:8" s="13" customFormat="1" ht="2.25" customHeight="1" x14ac:dyDescent="0.25">
      <c r="A8" s="71"/>
      <c r="B8" s="69"/>
      <c r="C8" s="71"/>
      <c r="D8" s="31"/>
      <c r="E8" s="60"/>
      <c r="F8" s="59"/>
      <c r="G8" s="61"/>
    </row>
    <row r="9" spans="1:8" s="13" customFormat="1" ht="2.25" customHeight="1" x14ac:dyDescent="0.25">
      <c r="A9" s="71"/>
      <c r="B9" s="69"/>
      <c r="C9" s="71"/>
      <c r="D9" s="31"/>
      <c r="E9" s="60"/>
      <c r="F9" s="59"/>
      <c r="G9" s="61"/>
    </row>
    <row r="10" spans="1:8" s="13" customFormat="1" x14ac:dyDescent="0.25">
      <c r="A10" s="33" t="s">
        <v>329</v>
      </c>
      <c r="B10" s="25">
        <v>30000000</v>
      </c>
      <c r="C10" s="29">
        <v>1.14E-2</v>
      </c>
      <c r="D10" s="72">
        <v>45630</v>
      </c>
      <c r="E10" s="30">
        <v>45994</v>
      </c>
      <c r="F10" s="29">
        <v>1E-4</v>
      </c>
      <c r="G10" s="45">
        <v>99.999917999999994</v>
      </c>
      <c r="H10" s="54"/>
    </row>
    <row r="11" spans="1:8" s="13" customFormat="1" x14ac:dyDescent="0.25">
      <c r="A11" s="33" t="s">
        <v>330</v>
      </c>
      <c r="B11" s="25">
        <v>11000000</v>
      </c>
      <c r="C11" s="29">
        <v>1.14E-2</v>
      </c>
      <c r="D11" s="72">
        <v>45679</v>
      </c>
      <c r="E11" s="72">
        <v>46044</v>
      </c>
      <c r="F11" s="29">
        <v>1.315E-3</v>
      </c>
      <c r="G11" s="45">
        <v>99.980908999999997</v>
      </c>
      <c r="H11" s="54"/>
    </row>
    <row r="12" spans="1:8" s="13" customFormat="1" x14ac:dyDescent="0.25">
      <c r="A12" s="33" t="s">
        <v>331</v>
      </c>
      <c r="B12" s="25">
        <v>14000000</v>
      </c>
      <c r="C12" s="29">
        <v>1.14E-2</v>
      </c>
      <c r="D12" s="72">
        <v>45700</v>
      </c>
      <c r="E12" s="72">
        <v>46064</v>
      </c>
      <c r="F12" s="29">
        <v>1.6670000000000001E-3</v>
      </c>
      <c r="G12" s="45">
        <v>99.966671000000005</v>
      </c>
      <c r="H12" s="54"/>
    </row>
    <row r="13" spans="1:8" s="13" customFormat="1" x14ac:dyDescent="0.25">
      <c r="A13" s="33" t="s">
        <v>332</v>
      </c>
      <c r="B13" s="25">
        <v>10000000</v>
      </c>
      <c r="C13" s="29">
        <v>1.14E-2</v>
      </c>
      <c r="D13" s="72">
        <v>45770</v>
      </c>
      <c r="E13" s="72">
        <v>46134</v>
      </c>
      <c r="F13" s="29">
        <v>3.4719999999999998E-3</v>
      </c>
      <c r="G13" s="45">
        <v>99.864158000000003</v>
      </c>
      <c r="H13" s="54"/>
    </row>
    <row r="14" spans="1:8" s="13" customFormat="1" x14ac:dyDescent="0.25">
      <c r="A14" s="33" t="s">
        <v>333</v>
      </c>
      <c r="B14" s="25">
        <v>30000000</v>
      </c>
      <c r="C14" s="29">
        <v>1.14E-2</v>
      </c>
      <c r="D14" s="30">
        <v>45784</v>
      </c>
      <c r="E14" s="30">
        <v>46148</v>
      </c>
      <c r="F14" s="29">
        <v>3.8609999999999998E-3</v>
      </c>
      <c r="G14" s="45">
        <v>99.834198999999998</v>
      </c>
      <c r="H14" s="54"/>
    </row>
    <row r="15" spans="1:8" s="13" customFormat="1" x14ac:dyDescent="0.25">
      <c r="A15" s="33" t="s">
        <v>333</v>
      </c>
      <c r="B15" s="25">
        <v>15000000</v>
      </c>
      <c r="C15" s="29">
        <v>1.1900000000000001E-2</v>
      </c>
      <c r="D15" s="30">
        <v>45791</v>
      </c>
      <c r="E15" s="30">
        <v>46148</v>
      </c>
      <c r="F15" s="29">
        <v>3.8609999999999998E-3</v>
      </c>
      <c r="G15" s="45">
        <v>99.834198999999998</v>
      </c>
      <c r="H15" s="54"/>
    </row>
    <row r="16" spans="1:8" s="13" customFormat="1" x14ac:dyDescent="0.25">
      <c r="A16" s="33" t="s">
        <v>331</v>
      </c>
      <c r="B16" s="25">
        <v>10000000</v>
      </c>
      <c r="C16" s="29">
        <v>4.4999999999999997E-3</v>
      </c>
      <c r="D16" s="30">
        <v>45875</v>
      </c>
      <c r="E16" s="30">
        <v>46064</v>
      </c>
      <c r="F16" s="29">
        <v>0</v>
      </c>
      <c r="G16" s="45">
        <v>100</v>
      </c>
      <c r="H16" s="54"/>
    </row>
    <row r="17" spans="1:8" s="13" customFormat="1" ht="13.5" customHeight="1" x14ac:dyDescent="0.25">
      <c r="A17" s="33" t="s">
        <v>334</v>
      </c>
      <c r="B17" s="25">
        <v>30000000</v>
      </c>
      <c r="C17" s="29">
        <v>1.15E-2</v>
      </c>
      <c r="D17" s="30">
        <v>45875</v>
      </c>
      <c r="E17" s="30">
        <v>46239</v>
      </c>
      <c r="F17" s="29">
        <v>7.0309999999999999E-3</v>
      </c>
      <c r="G17" s="45">
        <v>99.524548999999993</v>
      </c>
      <c r="H17" s="54"/>
    </row>
    <row r="18" spans="1:8" s="13" customFormat="1" x14ac:dyDescent="0.25">
      <c r="A18" s="33" t="s">
        <v>329</v>
      </c>
      <c r="B18" s="25">
        <v>10000000</v>
      </c>
      <c r="C18" s="29">
        <v>2E-3</v>
      </c>
      <c r="D18" s="30">
        <v>45903</v>
      </c>
      <c r="E18" s="30">
        <v>45994</v>
      </c>
      <c r="F18" s="29">
        <v>1E-4</v>
      </c>
      <c r="G18" s="45">
        <v>99.999917999999994</v>
      </c>
      <c r="H18" s="54"/>
    </row>
    <row r="19" spans="1:8" s="13" customFormat="1" x14ac:dyDescent="0.25">
      <c r="A19" s="33" t="s">
        <v>335</v>
      </c>
      <c r="B19" s="25">
        <v>20000000</v>
      </c>
      <c r="C19" s="29">
        <v>4.4999999999999997E-3</v>
      </c>
      <c r="D19" s="30">
        <v>45903</v>
      </c>
      <c r="E19" s="30">
        <v>46084</v>
      </c>
      <c r="F19" s="29">
        <v>2.0830000000000002E-3</v>
      </c>
      <c r="G19" s="45">
        <v>99.946954000000005</v>
      </c>
      <c r="H19" s="54"/>
    </row>
    <row r="20" spans="1:8" s="13" customFormat="1" x14ac:dyDescent="0.25">
      <c r="A20" s="33" t="s">
        <v>336</v>
      </c>
      <c r="B20" s="25">
        <v>20000000</v>
      </c>
      <c r="C20" s="29">
        <v>1.1299999999999999E-2</v>
      </c>
      <c r="D20" s="30">
        <v>45903</v>
      </c>
      <c r="E20" s="30">
        <v>46267</v>
      </c>
      <c r="F20" s="29">
        <v>8.0730000000000003E-3</v>
      </c>
      <c r="G20" s="45">
        <v>99.393252000000004</v>
      </c>
      <c r="H20" s="54"/>
    </row>
    <row r="21" spans="1:8" s="13" customFormat="1" x14ac:dyDescent="0.25">
      <c r="A21" s="33" t="s">
        <v>336</v>
      </c>
      <c r="B21" s="25">
        <v>20000000</v>
      </c>
      <c r="C21" s="29">
        <v>1.1299999999999999E-2</v>
      </c>
      <c r="D21" s="30">
        <v>45938</v>
      </c>
      <c r="E21" s="30">
        <v>46267</v>
      </c>
      <c r="F21" s="29">
        <v>8.0730000000000003E-3</v>
      </c>
      <c r="G21" s="45">
        <v>99.393252000000004</v>
      </c>
      <c r="H21" s="54"/>
    </row>
    <row r="22" spans="1:8" s="13" customFormat="1" x14ac:dyDescent="0.25">
      <c r="A22" s="33" t="s">
        <v>330</v>
      </c>
      <c r="B22" s="25">
        <v>10000000</v>
      </c>
      <c r="C22" s="29">
        <v>2E-3</v>
      </c>
      <c r="D22" s="30">
        <v>45952</v>
      </c>
      <c r="E22" s="30">
        <v>46043</v>
      </c>
      <c r="F22" s="29">
        <v>1.3010000000000001E-3</v>
      </c>
      <c r="G22" s="45">
        <v>99.981469000000004</v>
      </c>
      <c r="H22" s="54"/>
    </row>
    <row r="23" spans="1:8" s="13" customFormat="1" x14ac:dyDescent="0.25">
      <c r="A23" s="33" t="s">
        <v>332</v>
      </c>
      <c r="B23" s="25">
        <v>10000000</v>
      </c>
      <c r="C23" s="29">
        <v>4.4999999999999997E-3</v>
      </c>
      <c r="D23" s="30">
        <v>45952</v>
      </c>
      <c r="E23" s="30">
        <v>46133</v>
      </c>
      <c r="F23" s="29">
        <v>3.444E-3</v>
      </c>
      <c r="G23" s="45">
        <v>99.866193999999993</v>
      </c>
      <c r="H23" s="54"/>
    </row>
    <row r="24" spans="1:8" s="13" customFormat="1" x14ac:dyDescent="0.25">
      <c r="A24" s="33" t="s">
        <v>348</v>
      </c>
      <c r="B24" s="25">
        <v>30000000</v>
      </c>
      <c r="C24" s="29">
        <v>1.1299999999999999E-2</v>
      </c>
      <c r="D24" s="30">
        <v>45952</v>
      </c>
      <c r="E24" s="30">
        <v>46316</v>
      </c>
      <c r="F24" s="29">
        <v>9.8969999999999995E-3</v>
      </c>
      <c r="G24" s="45">
        <v>99.126458</v>
      </c>
      <c r="H24" s="54"/>
    </row>
    <row r="25" spans="1:8" s="13" customFormat="1" x14ac:dyDescent="0.25">
      <c r="A25" s="33" t="s">
        <v>331</v>
      </c>
      <c r="B25" s="25">
        <v>5000000</v>
      </c>
      <c r="C25" s="29">
        <v>2E-3</v>
      </c>
      <c r="D25" s="30">
        <v>45980</v>
      </c>
      <c r="E25" s="30">
        <v>46064</v>
      </c>
      <c r="F25" s="29">
        <v>1.6670000000000001E-3</v>
      </c>
      <c r="G25" s="45">
        <v>99.966671000000005</v>
      </c>
      <c r="H25" s="54"/>
    </row>
    <row r="26" spans="1:8" s="13" customFormat="1" x14ac:dyDescent="0.25">
      <c r="A26" s="33" t="s">
        <v>331</v>
      </c>
      <c r="B26" s="25">
        <v>5000000</v>
      </c>
      <c r="C26" s="29">
        <v>2E-3</v>
      </c>
      <c r="D26" s="30">
        <v>45980</v>
      </c>
      <c r="E26" s="30">
        <v>46064</v>
      </c>
      <c r="F26" s="29">
        <v>1.6670000000000001E-3</v>
      </c>
      <c r="G26" s="45">
        <v>99.966671000000005</v>
      </c>
      <c r="H26" s="54"/>
    </row>
    <row r="27" spans="1:8" s="13" customFormat="1" x14ac:dyDescent="0.25">
      <c r="A27" s="33" t="s">
        <v>333</v>
      </c>
      <c r="B27" s="25">
        <v>10000000</v>
      </c>
      <c r="C27" s="29">
        <v>4.4999999999999997E-3</v>
      </c>
      <c r="D27" s="30">
        <v>45980</v>
      </c>
      <c r="E27" s="30">
        <v>46148</v>
      </c>
      <c r="F27" s="29">
        <v>3.8609999999999998E-3</v>
      </c>
      <c r="G27" s="45">
        <v>99.834198999999998</v>
      </c>
      <c r="H27" s="54"/>
    </row>
    <row r="28" spans="1:8" s="13" customFormat="1" x14ac:dyDescent="0.25">
      <c r="A28" s="33" t="s">
        <v>348</v>
      </c>
      <c r="B28" s="25">
        <v>20000000</v>
      </c>
      <c r="C28" s="29">
        <v>1.12E-2</v>
      </c>
      <c r="D28" s="30">
        <v>45980</v>
      </c>
      <c r="E28" s="30">
        <v>46316</v>
      </c>
      <c r="F28" s="29">
        <v>9.8969999999999995E-3</v>
      </c>
      <c r="G28" s="45">
        <v>99.126458</v>
      </c>
      <c r="H28" s="54"/>
    </row>
    <row r="29" spans="1:8" s="13" customFormat="1" x14ac:dyDescent="0.25">
      <c r="B29" s="50"/>
      <c r="C29" s="51"/>
      <c r="D29" s="52"/>
      <c r="E29" s="52"/>
      <c r="F29" s="51"/>
      <c r="G29" s="53"/>
      <c r="H29" s="54"/>
    </row>
    <row r="30" spans="1:8" s="13" customFormat="1" x14ac:dyDescent="0.25">
      <c r="A30" s="13" t="s">
        <v>337</v>
      </c>
    </row>
    <row r="31" spans="1:8" s="13" customFormat="1" x14ac:dyDescent="0.25">
      <c r="A31" s="13" t="s">
        <v>149</v>
      </c>
    </row>
    <row r="32" spans="1:8" s="13" customFormat="1" x14ac:dyDescent="0.25">
      <c r="A32" s="13" t="s">
        <v>150</v>
      </c>
    </row>
    <row r="33" spans="1:8" s="13" customFormat="1" x14ac:dyDescent="0.25">
      <c r="A33" s="13" t="s">
        <v>43</v>
      </c>
    </row>
    <row r="34" spans="1:8" s="13" customFormat="1" x14ac:dyDescent="0.25">
      <c r="A34" s="13" t="s">
        <v>151</v>
      </c>
    </row>
    <row r="35" spans="1:8" s="13" customFormat="1" x14ac:dyDescent="0.25">
      <c r="A35" s="13" t="s">
        <v>152</v>
      </c>
    </row>
    <row r="36" spans="1:8" s="13" customFormat="1" x14ac:dyDescent="0.25">
      <c r="H36" s="47"/>
    </row>
    <row r="37" spans="1:8" s="13" customFormat="1" x14ac:dyDescent="0.25"/>
    <row r="41" spans="1:8" x14ac:dyDescent="0.25">
      <c r="B41" s="13"/>
    </row>
  </sheetData>
  <sheetProtection algorithmName="SHA-512" hashValue="AXswSHw3wR3XbgzeTvhdEwZw0YMIRqVlYqqSq+fsBJWKoVaaARMbu14QN9V35uIpelnqlwjY8ZuOmiboGHGKQw==" saltValue="EV3Gb3OeVjOdC4gW7U1n3A==" spinCount="100000" sheet="1" objects="1" scenarios="1"/>
  <autoFilter ref="A6:G9" xr:uid="{00000000-0009-0000-0000-000007000000}"/>
  <sortState xmlns:xlrd2="http://schemas.microsoft.com/office/spreadsheetml/2017/richdata2" ref="A10:G29">
    <sortCondition ref="E10:E29"/>
  </sortState>
  <mergeCells count="1">
    <mergeCell ref="D6:D7"/>
  </mergeCells>
  <pageMargins left="0.7" right="0.7" top="0.75" bottom="0.75" header="0.3" footer="0.3"/>
  <pageSetup paperSize="9" orientation="portrait" r:id="rId1"/>
  <headerFooter>
    <oddFooter>&amp;C_x000D_&amp;1#&amp;"Calibri"&amp;10&amp;KFF0000 Internal Use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21"/>
  <sheetViews>
    <sheetView workbookViewId="0">
      <pane ySplit="8" topLeftCell="A9" activePane="bottomLeft" state="frozen"/>
      <selection activeCell="F108" sqref="F108"/>
      <selection pane="bottomLeft" activeCell="E29" sqref="E29"/>
    </sheetView>
  </sheetViews>
  <sheetFormatPr defaultRowHeight="12.5" x14ac:dyDescent="0.25"/>
  <cols>
    <col min="1" max="1" width="12.7265625" bestFit="1" customWidth="1"/>
    <col min="2" max="2" width="15.26953125" bestFit="1" customWidth="1"/>
    <col min="3" max="3" width="13.54296875" customWidth="1"/>
    <col min="4" max="4" width="11.54296875" bestFit="1" customWidth="1"/>
    <col min="5" max="5" width="11.54296875" customWidth="1"/>
    <col min="6" max="6" width="14.7265625" customWidth="1"/>
    <col min="7" max="7" width="14" customWidth="1"/>
    <col min="8" max="8" width="14.453125" customWidth="1"/>
    <col min="9" max="9" width="11.26953125" customWidth="1"/>
    <col min="10" max="10" width="10.453125" style="10" bestFit="1" customWidth="1"/>
  </cols>
  <sheetData>
    <row r="1" spans="1:10" s="13" customFormat="1" ht="13" x14ac:dyDescent="0.3">
      <c r="A1" s="4" t="s">
        <v>0</v>
      </c>
      <c r="B1" s="4"/>
      <c r="C1" s="4"/>
      <c r="D1" s="4"/>
      <c r="E1" s="4"/>
      <c r="F1" s="4"/>
      <c r="H1" s="4"/>
      <c r="I1" s="68"/>
      <c r="J1" s="68"/>
    </row>
    <row r="2" spans="1:10" s="13" customFormat="1" ht="13" x14ac:dyDescent="0.3">
      <c r="B2" s="4" t="s">
        <v>1</v>
      </c>
      <c r="C2" s="12">
        <f>ValueDateHA</f>
        <v>45991</v>
      </c>
      <c r="D2" s="4"/>
      <c r="E2" s="79"/>
      <c r="F2" s="80"/>
      <c r="H2" s="68"/>
      <c r="I2" s="68"/>
      <c r="J2" s="68"/>
    </row>
    <row r="3" spans="1:10" s="13" customFormat="1" ht="6" customHeight="1" x14ac:dyDescent="0.3">
      <c r="D3" s="4"/>
      <c r="E3" s="4"/>
      <c r="F3" s="4"/>
      <c r="H3" s="4"/>
      <c r="I3" s="68"/>
      <c r="J3" s="68"/>
    </row>
    <row r="4" spans="1:10" s="13" customFormat="1" ht="13" x14ac:dyDescent="0.3">
      <c r="A4" s="2" t="s">
        <v>338</v>
      </c>
      <c r="C4" s="4"/>
      <c r="E4" s="4"/>
      <c r="F4" s="4"/>
      <c r="H4" s="4"/>
      <c r="I4" s="68"/>
      <c r="J4" s="68"/>
    </row>
    <row r="5" spans="1:10" s="13" customFormat="1" ht="5.25" customHeight="1" x14ac:dyDescent="0.25">
      <c r="J5" s="68"/>
    </row>
    <row r="6" spans="1:10" s="13" customFormat="1" ht="13" x14ac:dyDescent="0.3">
      <c r="A6" s="32" t="s">
        <v>3</v>
      </c>
      <c r="B6" s="16" t="s">
        <v>4</v>
      </c>
      <c r="C6" s="32" t="s">
        <v>5</v>
      </c>
      <c r="D6" s="32" t="s">
        <v>6</v>
      </c>
      <c r="E6" s="16" t="s">
        <v>7</v>
      </c>
      <c r="F6" s="16" t="s">
        <v>8</v>
      </c>
      <c r="G6" s="16" t="s">
        <v>9</v>
      </c>
      <c r="H6" s="16" t="s">
        <v>10</v>
      </c>
      <c r="I6" s="17" t="s">
        <v>11</v>
      </c>
      <c r="J6" s="68"/>
    </row>
    <row r="7" spans="1:10" s="13" customFormat="1" ht="13" x14ac:dyDescent="0.3">
      <c r="A7" s="96"/>
      <c r="B7" s="19" t="s">
        <v>57</v>
      </c>
      <c r="C7" s="19" t="s">
        <v>48</v>
      </c>
      <c r="D7" s="19" t="s">
        <v>14</v>
      </c>
      <c r="E7" s="19" t="s">
        <v>14</v>
      </c>
      <c r="F7" s="19" t="s">
        <v>14</v>
      </c>
      <c r="G7" s="19" t="s">
        <v>14</v>
      </c>
      <c r="H7" s="19" t="s">
        <v>7</v>
      </c>
      <c r="I7" s="20">
        <v>100</v>
      </c>
      <c r="J7" s="68"/>
    </row>
    <row r="8" spans="1:10" s="13" customFormat="1" ht="0.75" customHeight="1" x14ac:dyDescent="0.25">
      <c r="A8" s="44"/>
      <c r="B8" s="69"/>
      <c r="C8" s="64"/>
      <c r="D8" s="70"/>
      <c r="E8" s="59"/>
      <c r="F8" s="60"/>
      <c r="G8" s="59"/>
      <c r="H8" s="59"/>
      <c r="I8" s="61"/>
      <c r="J8" s="68"/>
    </row>
    <row r="9" spans="1:10" s="13" customFormat="1" ht="13" x14ac:dyDescent="0.3">
      <c r="A9" s="101" t="s">
        <v>339</v>
      </c>
      <c r="B9" s="25">
        <v>25000000</v>
      </c>
      <c r="C9" s="38">
        <v>6.25E-2</v>
      </c>
      <c r="D9" s="34">
        <v>43936</v>
      </c>
      <c r="E9" s="22">
        <v>49414</v>
      </c>
      <c r="F9" s="92">
        <v>45945</v>
      </c>
      <c r="G9" s="89">
        <v>46127</v>
      </c>
      <c r="H9" s="29">
        <v>3.6711000000000001E-2</v>
      </c>
      <c r="I9" s="45">
        <v>120.292132</v>
      </c>
      <c r="J9" s="39"/>
    </row>
    <row r="10" spans="1:10" s="13" customFormat="1" ht="13" x14ac:dyDescent="0.3">
      <c r="A10" s="101" t="s">
        <v>340</v>
      </c>
      <c r="B10" s="25">
        <v>65000000</v>
      </c>
      <c r="C10" s="38">
        <v>6.7500000000000004E-2</v>
      </c>
      <c r="D10" s="34">
        <v>43936</v>
      </c>
      <c r="E10" s="22">
        <v>51241</v>
      </c>
      <c r="F10" s="92">
        <v>45945</v>
      </c>
      <c r="G10" s="89">
        <v>46127</v>
      </c>
      <c r="H10" s="29">
        <v>4.1191999999999999E-2</v>
      </c>
      <c r="I10" s="45">
        <v>128.317556</v>
      </c>
      <c r="J10" s="39"/>
    </row>
    <row r="11" spans="1:10" s="13" customFormat="1" x14ac:dyDescent="0.25">
      <c r="J11" s="68"/>
    </row>
    <row r="12" spans="1:10" s="13" customFormat="1" x14ac:dyDescent="0.25">
      <c r="A12" s="13" t="s">
        <v>40</v>
      </c>
    </row>
    <row r="13" spans="1:10" s="13" customFormat="1" x14ac:dyDescent="0.25">
      <c r="A13" s="13" t="s">
        <v>149</v>
      </c>
    </row>
    <row r="14" spans="1:10" s="13" customFormat="1" x14ac:dyDescent="0.25">
      <c r="A14" s="13" t="s">
        <v>150</v>
      </c>
    </row>
    <row r="15" spans="1:10" s="13" customFormat="1" x14ac:dyDescent="0.25">
      <c r="A15" s="13" t="s">
        <v>43</v>
      </c>
      <c r="I15" s="68"/>
      <c r="J15" s="68"/>
    </row>
    <row r="16" spans="1:10" s="13" customFormat="1" x14ac:dyDescent="0.25">
      <c r="A16" s="13" t="s">
        <v>151</v>
      </c>
      <c r="I16" s="68"/>
      <c r="J16" s="68"/>
    </row>
    <row r="17" spans="1:10" s="13" customFormat="1" x14ac:dyDescent="0.25">
      <c r="A17" s="13" t="s">
        <v>152</v>
      </c>
      <c r="I17" s="68"/>
      <c r="J17" s="68"/>
    </row>
    <row r="18" spans="1:10" s="13" customFormat="1" x14ac:dyDescent="0.25">
      <c r="J18" s="68"/>
    </row>
    <row r="19" spans="1:10" x14ac:dyDescent="0.25">
      <c r="F19" s="6"/>
      <c r="G19" s="13"/>
      <c r="H19" s="13"/>
      <c r="J19" s="7"/>
    </row>
    <row r="20" spans="1:10" x14ac:dyDescent="0.25">
      <c r="B20" s="13"/>
      <c r="C20" s="13"/>
      <c r="D20" s="13"/>
      <c r="E20" s="13"/>
      <c r="F20" s="13"/>
      <c r="G20" s="13"/>
    </row>
    <row r="21" spans="1:10" s="1" customFormat="1" x14ac:dyDescent="0.25">
      <c r="A21" s="13"/>
      <c r="B21" s="13"/>
      <c r="C21" s="13"/>
      <c r="D21" s="13"/>
      <c r="E21" s="13"/>
      <c r="F21" s="13"/>
      <c r="G21" s="13"/>
      <c r="H21" s="7"/>
      <c r="I21" s="13"/>
      <c r="J21" s="28"/>
    </row>
  </sheetData>
  <sheetProtection algorithmName="SHA-512" hashValue="Nm03UAOTr5v9vpdajJwtNtLsADW6kYcfJa2yWv+rC8TsjBK647F0UZifImO+dQgfA5QPJ6gy1EXyNZxbSpgmZQ==" saltValue="km1VB+7Fbat9YJCQqQ4ruQ==" spinCount="100000" sheet="1" objects="1" scenarios="1"/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5"/>
  <sheetViews>
    <sheetView tabSelected="1" workbookViewId="0">
      <selection activeCell="H25" sqref="H25"/>
    </sheetView>
  </sheetViews>
  <sheetFormatPr defaultRowHeight="12.5" x14ac:dyDescent="0.25"/>
  <cols>
    <col min="1" max="1" width="13.1796875" customWidth="1"/>
    <col min="2" max="2" width="14.54296875" bestFit="1" customWidth="1"/>
    <col min="3" max="4" width="10.1796875" bestFit="1" customWidth="1"/>
    <col min="5" max="5" width="11.1796875" bestFit="1" customWidth="1"/>
    <col min="6" max="6" width="12.453125" bestFit="1" customWidth="1"/>
    <col min="7" max="7" width="12" bestFit="1" customWidth="1"/>
    <col min="9" max="9" width="9.81640625" bestFit="1" customWidth="1"/>
    <col min="10" max="10" width="8.7265625" customWidth="1"/>
  </cols>
  <sheetData>
    <row r="1" spans="1:10" s="13" customFormat="1" ht="13" x14ac:dyDescent="0.3">
      <c r="A1" s="4" t="s">
        <v>0</v>
      </c>
      <c r="B1" s="4"/>
      <c r="C1" s="4"/>
      <c r="D1" s="4"/>
      <c r="E1" s="4"/>
      <c r="F1" s="4"/>
      <c r="H1" s="4"/>
      <c r="I1" s="68"/>
      <c r="J1" s="68"/>
    </row>
    <row r="2" spans="1:10" s="13" customFormat="1" ht="13" x14ac:dyDescent="0.3">
      <c r="B2" s="4" t="s">
        <v>1</v>
      </c>
      <c r="C2" s="12">
        <f>ValueDateFDB</f>
        <v>45991</v>
      </c>
      <c r="D2" s="4"/>
      <c r="E2" s="79"/>
      <c r="F2" s="80"/>
      <c r="H2" s="68"/>
      <c r="I2" s="68"/>
      <c r="J2" s="68"/>
    </row>
    <row r="3" spans="1:10" s="13" customFormat="1" ht="13" x14ac:dyDescent="0.3">
      <c r="D3" s="4"/>
      <c r="E3" s="4"/>
      <c r="F3" s="4"/>
      <c r="H3" s="4"/>
      <c r="I3" s="68"/>
      <c r="J3" s="68"/>
    </row>
    <row r="4" spans="1:10" s="13" customFormat="1" ht="13" x14ac:dyDescent="0.3">
      <c r="A4" s="2" t="s">
        <v>341</v>
      </c>
      <c r="C4" s="4"/>
      <c r="E4" s="4"/>
      <c r="F4" s="4"/>
      <c r="H4" s="4"/>
      <c r="I4" s="68"/>
      <c r="J4" s="68"/>
    </row>
    <row r="5" spans="1:10" s="13" customFormat="1" x14ac:dyDescent="0.25">
      <c r="J5" s="68"/>
    </row>
    <row r="6" spans="1:10" s="13" customFormat="1" ht="13" x14ac:dyDescent="0.3">
      <c r="A6" s="32" t="s">
        <v>3</v>
      </c>
      <c r="B6" s="16" t="s">
        <v>4</v>
      </c>
      <c r="C6" s="32" t="s">
        <v>5</v>
      </c>
      <c r="D6" s="32" t="s">
        <v>6</v>
      </c>
      <c r="E6" s="16" t="s">
        <v>7</v>
      </c>
      <c r="F6" s="16" t="s">
        <v>8</v>
      </c>
      <c r="G6" s="16" t="s">
        <v>9</v>
      </c>
      <c r="H6" s="16" t="s">
        <v>10</v>
      </c>
      <c r="I6" s="17" t="s">
        <v>11</v>
      </c>
      <c r="J6" s="68"/>
    </row>
    <row r="7" spans="1:10" s="13" customFormat="1" ht="13" x14ac:dyDescent="0.3">
      <c r="A7" s="96"/>
      <c r="B7" s="19" t="s">
        <v>57</v>
      </c>
      <c r="C7" s="19" t="s">
        <v>48</v>
      </c>
      <c r="D7" s="19" t="s">
        <v>14</v>
      </c>
      <c r="E7" s="19" t="s">
        <v>14</v>
      </c>
      <c r="F7" s="19" t="s">
        <v>14</v>
      </c>
      <c r="G7" s="19" t="s">
        <v>14</v>
      </c>
      <c r="H7" s="19" t="s">
        <v>7</v>
      </c>
      <c r="I7" s="20">
        <v>100</v>
      </c>
      <c r="J7" s="68"/>
    </row>
    <row r="8" spans="1:10" s="13" customFormat="1" ht="13" x14ac:dyDescent="0.3">
      <c r="A8" s="40" t="s">
        <v>342</v>
      </c>
      <c r="B8" s="25">
        <v>5000000</v>
      </c>
      <c r="C8" s="38">
        <v>0.01</v>
      </c>
      <c r="D8" s="34">
        <v>45238</v>
      </c>
      <c r="E8" s="22">
        <v>46334</v>
      </c>
      <c r="F8" s="92">
        <v>45969</v>
      </c>
      <c r="G8" s="89">
        <v>46150</v>
      </c>
      <c r="H8" s="29">
        <v>1.0498E-2</v>
      </c>
      <c r="I8" s="45">
        <v>99.953438000000006</v>
      </c>
      <c r="J8" s="39"/>
    </row>
    <row r="9" spans="1:10" s="13" customFormat="1" ht="13" x14ac:dyDescent="0.3">
      <c r="A9" s="40" t="s">
        <v>343</v>
      </c>
      <c r="B9" s="25">
        <v>15000000</v>
      </c>
      <c r="C9" s="38">
        <v>4.2000000000000003E-2</v>
      </c>
      <c r="D9" s="34">
        <v>45238</v>
      </c>
      <c r="E9" s="22">
        <v>50717</v>
      </c>
      <c r="F9" s="92">
        <v>45969</v>
      </c>
      <c r="G9" s="89">
        <v>46150</v>
      </c>
      <c r="H9" s="29">
        <v>4.0474000000000003E-2</v>
      </c>
      <c r="I9" s="45">
        <v>101.523123</v>
      </c>
      <c r="J9" s="39"/>
    </row>
    <row r="10" spans="1:10" s="13" customFormat="1" x14ac:dyDescent="0.25">
      <c r="J10" s="68"/>
    </row>
    <row r="11" spans="1:10" s="13" customFormat="1" x14ac:dyDescent="0.25">
      <c r="A11" s="13" t="s">
        <v>40</v>
      </c>
    </row>
    <row r="12" spans="1:10" s="13" customFormat="1" x14ac:dyDescent="0.25">
      <c r="A12" s="13" t="s">
        <v>149</v>
      </c>
    </row>
    <row r="13" spans="1:10" s="13" customFormat="1" x14ac:dyDescent="0.25">
      <c r="A13" s="13" t="s">
        <v>150</v>
      </c>
    </row>
    <row r="14" spans="1:10" s="13" customFormat="1" x14ac:dyDescent="0.25">
      <c r="A14" s="13" t="s">
        <v>43</v>
      </c>
      <c r="I14" s="68"/>
      <c r="J14" s="68"/>
    </row>
    <row r="15" spans="1:10" s="13" customFormat="1" x14ac:dyDescent="0.25">
      <c r="A15" s="13" t="s">
        <v>151</v>
      </c>
      <c r="I15" s="68"/>
      <c r="J15" s="68"/>
    </row>
  </sheetData>
  <sheetProtection algorithmName="SHA-512" hashValue="QRM7JD+cF0VKB+Qm1tTiqK9KJ4CniveERb6Z99XNMh6NRh3VH+BCiust8HN70t9rIZGw1voLghTDyH+nIojP0A==" saltValue="5O2LKgLHeeB2IJr0iyQ3Pg==" spinCount="100000" sheet="1" objects="1" scenarios="1"/>
  <pageMargins left="0.7" right="0.7" top="0.75" bottom="0.75" header="0.3" footer="0.3"/>
  <headerFooter>
    <oddFooter>&amp;C_x000D_&amp;1#&amp;"Calibri"&amp;10&amp;KFF0000 Internal Use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5f6cb5-2fde-4c60-8e49-ffefd3c87f61" xsi:nil="true"/>
    <lcf76f155ced4ddcb4097134ff3c332f xmlns="59e994ae-3e8b-4383-9895-0ddc7380064f">
      <Terms xmlns="http://schemas.microsoft.com/office/infopath/2007/PartnerControls"/>
    </lcf76f155ced4ddcb4097134ff3c332f>
  </documentManagement>
</p:properties>
</file>

<file path=customXml/item2.xml>��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F294794A76F844829CD01FDDB4C4A7" ma:contentTypeVersion="11" ma:contentTypeDescription="Create a new document." ma:contentTypeScope="" ma:versionID="2f4438872560492a7fdfa416c195dd15">
  <xsd:schema xmlns:xsd="http://www.w3.org/2001/XMLSchema" xmlns:xs="http://www.w3.org/2001/XMLSchema" xmlns:p="http://schemas.microsoft.com/office/2006/metadata/properties" xmlns:ns2="59e994ae-3e8b-4383-9895-0ddc7380064f" xmlns:ns3="1a5f6cb5-2fde-4c60-8e49-ffefd3c87f61" targetNamespace="http://schemas.microsoft.com/office/2006/metadata/properties" ma:root="true" ma:fieldsID="33963167dc8f38b15fd9daa5f73ade57" ns2:_="" ns3:_="">
    <xsd:import namespace="59e994ae-3e8b-4383-9895-0ddc7380064f"/>
    <xsd:import namespace="1a5f6cb5-2fde-4c60-8e49-ffefd3c87f6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e994ae-3e8b-4383-9895-0ddc738006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797f3518-f886-4c26-bda9-12340754eaf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5f6cb5-2fde-4c60-8e49-ffefd3c87f6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d86b9be-d353-4709-a91d-28b081ad84ca}" ma:internalName="TaxCatchAll" ma:showField="CatchAllData" ma:web="1a5f6cb5-2fde-4c60-8e49-ffefd3c87f6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24012B5-CB19-4BD5-8A49-9ADC3C80682D}">
  <ds:schemaRefs>
    <ds:schemaRef ds:uri="http://schemas.microsoft.com/office/2006/metadata/properties"/>
    <ds:schemaRef ds:uri="http://schemas.microsoft.com/office/infopath/2007/PartnerControls"/>
    <ds:schemaRef ds:uri="1a5f6cb5-2fde-4c60-8e49-ffefd3c87f61"/>
    <ds:schemaRef ds:uri="59e994ae-3e8b-4383-9895-0ddc7380064f"/>
  </ds:schemaRefs>
</ds:datastoreItem>
</file>

<file path=customXml/itemProps2.xml><?xml version="1.0" encoding="utf-8"?>
<ds:datastoreItem xmlns:ds="http://schemas.openxmlformats.org/officeDocument/2006/customXml" ds:itemID="{C7D4FCCC-69FD-4655-AEFF-00C9C8CEBD30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C10B2DB3-97D6-47CD-ADAD-FFBB3426D4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e994ae-3e8b-4383-9895-0ddc7380064f"/>
    <ds:schemaRef ds:uri="1a5f6cb5-2fde-4c60-8e49-ffefd3c87f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0577F040-CA8E-499D-9862-9FF8A3E7835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17</vt:i4>
      </vt:variant>
    </vt:vector>
  </HeadingPairs>
  <TitlesOfParts>
    <vt:vector size="25" baseType="lpstr">
      <vt:lpstr>FDB</vt:lpstr>
      <vt:lpstr>HA</vt:lpstr>
      <vt:lpstr>FDL</vt:lpstr>
      <vt:lpstr>FIB</vt:lpstr>
      <vt:lpstr>FGB</vt:lpstr>
      <vt:lpstr>TBills</vt:lpstr>
      <vt:lpstr>COVID-19RB</vt:lpstr>
      <vt:lpstr>FSBB</vt:lpstr>
      <vt:lpstr>'COVID-19RB'!Print_Area</vt:lpstr>
      <vt:lpstr>FDB!Print_Area</vt:lpstr>
      <vt:lpstr>FDL!Print_Area</vt:lpstr>
      <vt:lpstr>FGB!Print_Area</vt:lpstr>
      <vt:lpstr>FIB!Print_Area</vt:lpstr>
      <vt:lpstr>HA!Print_Area</vt:lpstr>
      <vt:lpstr>'COVID-19RB'!Print_Titles</vt:lpstr>
      <vt:lpstr>FDL!Print_Titles</vt:lpstr>
      <vt:lpstr>FGB!Print_Titles</vt:lpstr>
      <vt:lpstr>FIB!Print_Titles</vt:lpstr>
      <vt:lpstr>HA!Print_Titles</vt:lpstr>
      <vt:lpstr>'COVID-19RB'!ValueDate</vt:lpstr>
      <vt:lpstr>FGB!ValueDate</vt:lpstr>
      <vt:lpstr>FIB!ValueDate</vt:lpstr>
      <vt:lpstr>ValueDate</vt:lpstr>
      <vt:lpstr>ValueDateFDB</vt:lpstr>
      <vt:lpstr>ValueDateHA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RBF</dc:creator>
  <cp:keywords/>
  <dc:description/>
  <cp:lastModifiedBy>Abigail Ramanu</cp:lastModifiedBy>
  <cp:revision/>
  <dcterms:created xsi:type="dcterms:W3CDTF">1998-10-15T11:55:00Z</dcterms:created>
  <dcterms:modified xsi:type="dcterms:W3CDTF">2025-12-01T04:44:28Z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392f357-7b2d-4654-aebd-5701717a6fce_Enabled">
    <vt:lpwstr>true</vt:lpwstr>
  </property>
  <property fmtid="{D5CDD505-2E9C-101B-9397-08002B2CF9AE}" pid="3" name="MSIP_Label_f392f357-7b2d-4654-aebd-5701717a6fce_SetDate">
    <vt:lpwstr>2024-12-31T02:52:13Z</vt:lpwstr>
  </property>
  <property fmtid="{D5CDD505-2E9C-101B-9397-08002B2CF9AE}" pid="4" name="MSIP_Label_f392f357-7b2d-4654-aebd-5701717a6fce_Method">
    <vt:lpwstr>Privileged</vt:lpwstr>
  </property>
  <property fmtid="{D5CDD505-2E9C-101B-9397-08002B2CF9AE}" pid="5" name="MSIP_Label_f392f357-7b2d-4654-aebd-5701717a6fce_Name">
    <vt:lpwstr>Internal Use</vt:lpwstr>
  </property>
  <property fmtid="{D5CDD505-2E9C-101B-9397-08002B2CF9AE}" pid="6" name="MSIP_Label_f392f357-7b2d-4654-aebd-5701717a6fce_SiteId">
    <vt:lpwstr>bf978f1a-f8ce-4814-a355-714043d5052e</vt:lpwstr>
  </property>
  <property fmtid="{D5CDD505-2E9C-101B-9397-08002B2CF9AE}" pid="7" name="MSIP_Label_f392f357-7b2d-4654-aebd-5701717a6fce_ActionId">
    <vt:lpwstr>94105b6c-f3b4-4963-8437-d3cd395b1de8</vt:lpwstr>
  </property>
  <property fmtid="{D5CDD505-2E9C-101B-9397-08002B2CF9AE}" pid="8" name="MSIP_Label_f392f357-7b2d-4654-aebd-5701717a6fce_ContentBits">
    <vt:lpwstr>2</vt:lpwstr>
  </property>
  <property fmtid="{D5CDD505-2E9C-101B-9397-08002B2CF9AE}" pid="9" name="ContentTypeId">
    <vt:lpwstr>0x01010034F294794A76F844829CD01FDDB4C4A7</vt:lpwstr>
  </property>
  <property fmtid="{D5CDD505-2E9C-101B-9397-08002B2CF9AE}" pid="10" name="MediaServiceImageTags">
    <vt:lpwstr/>
  </property>
</Properties>
</file>